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1832" windowHeight="9120" tabRatio="604" firstSheet="1" activeTab="3"/>
  </bookViews>
  <sheets>
    <sheet name="RASHODI - FUNKCIJSKA 2021" sheetId="2" r:id="rId1"/>
    <sheet name="PRIHODI 2021" sheetId="6" r:id="rId2"/>
    <sheet name="RAČUN PRIHODA I RASHODA (2)" sheetId="7" r:id="rId3"/>
    <sheet name="PRIHODI I RASH PREMA IZVORIMA F" sheetId="10" r:id="rId4"/>
    <sheet name="List1" sheetId="8" r:id="rId5"/>
    <sheet name="List2" sheetId="9" r:id="rId6"/>
    <sheet name="List3" sheetId="11" r:id="rId7"/>
  </sheets>
  <calcPr calcId="125725"/>
</workbook>
</file>

<file path=xl/calcChain.xml><?xml version="1.0" encoding="utf-8"?>
<calcChain xmlns="http://schemas.openxmlformats.org/spreadsheetml/2006/main">
  <c r="D44" i="10"/>
  <c r="K113" i="7"/>
  <c r="K100"/>
  <c r="K101"/>
  <c r="K48"/>
  <c r="K52"/>
  <c r="K56"/>
  <c r="K59"/>
  <c r="K60"/>
  <c r="K65"/>
  <c r="K67"/>
  <c r="K68"/>
  <c r="K70"/>
  <c r="K74"/>
  <c r="K80"/>
  <c r="K83"/>
  <c r="K85"/>
  <c r="K88"/>
  <c r="K19"/>
  <c r="K21"/>
  <c r="J19"/>
  <c r="J21"/>
  <c r="I113"/>
  <c r="J113"/>
  <c r="J49"/>
  <c r="J50"/>
  <c r="J51"/>
  <c r="J53"/>
  <c r="J54"/>
  <c r="J55"/>
  <c r="J57"/>
  <c r="J58"/>
  <c r="J59"/>
  <c r="J60"/>
  <c r="J61"/>
  <c r="J62"/>
  <c r="J63"/>
  <c r="J66"/>
  <c r="J67"/>
  <c r="J68"/>
  <c r="J71"/>
  <c r="J72"/>
  <c r="J73"/>
  <c r="J75"/>
  <c r="J76"/>
  <c r="J77"/>
  <c r="J78"/>
  <c r="J79"/>
  <c r="J81"/>
  <c r="J82"/>
  <c r="J84"/>
  <c r="J86"/>
  <c r="J89"/>
  <c r="J90"/>
  <c r="J91"/>
  <c r="G112"/>
  <c r="I101"/>
  <c r="I49"/>
  <c r="I50"/>
  <c r="I51"/>
  <c r="I53"/>
  <c r="I54"/>
  <c r="I55"/>
  <c r="I57"/>
  <c r="I58"/>
  <c r="I59"/>
  <c r="I61"/>
  <c r="I62"/>
  <c r="I63"/>
  <c r="I66"/>
  <c r="I67"/>
  <c r="I68"/>
  <c r="I71"/>
  <c r="I72"/>
  <c r="I73"/>
  <c r="I75"/>
  <c r="I76"/>
  <c r="I77"/>
  <c r="I78"/>
  <c r="I79"/>
  <c r="I81"/>
  <c r="I82"/>
  <c r="I84"/>
  <c r="I86"/>
  <c r="I89"/>
  <c r="I90"/>
  <c r="I91"/>
  <c r="I19"/>
  <c r="I21"/>
  <c r="Q200" i="2"/>
  <c r="V200"/>
  <c r="F44" i="10"/>
  <c r="X322" i="2"/>
  <c r="AB55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B118"/>
  <c r="AB119"/>
  <c r="AB120"/>
  <c r="AB121"/>
  <c r="AB122"/>
  <c r="AB123"/>
  <c r="AB124"/>
  <c r="AB125"/>
  <c r="AB126"/>
  <c r="AB127"/>
  <c r="AB128"/>
  <c r="AB129"/>
  <c r="AB130"/>
  <c r="AB131"/>
  <c r="AB132"/>
  <c r="AB133"/>
  <c r="AB134"/>
  <c r="AB135"/>
  <c r="AB136"/>
  <c r="AB137"/>
  <c r="AB138"/>
  <c r="AB139"/>
  <c r="AB140"/>
  <c r="AB141"/>
  <c r="AB142"/>
  <c r="AB143"/>
  <c r="AB144"/>
  <c r="AB145"/>
  <c r="AB146"/>
  <c r="AB147"/>
  <c r="AB148"/>
  <c r="AB149"/>
  <c r="AB150"/>
  <c r="AB151"/>
  <c r="AB152"/>
  <c r="AB153"/>
  <c r="AB154"/>
  <c r="AB155"/>
  <c r="AB156"/>
  <c r="AB157"/>
  <c r="AB158"/>
  <c r="AB159"/>
  <c r="AB160"/>
  <c r="AB161"/>
  <c r="AB162"/>
  <c r="AB163"/>
  <c r="AB164"/>
  <c r="AB165"/>
  <c r="AB166"/>
  <c r="AB167"/>
  <c r="AB168"/>
  <c r="AB169"/>
  <c r="AB170"/>
  <c r="AB171"/>
  <c r="AB172"/>
  <c r="AB173"/>
  <c r="AB174"/>
  <c r="AB175"/>
  <c r="AB176"/>
  <c r="AB177"/>
  <c r="AB178"/>
  <c r="AB179"/>
  <c r="AB180"/>
  <c r="AB181"/>
  <c r="AB182"/>
  <c r="AB183"/>
  <c r="AB184"/>
  <c r="AB185"/>
  <c r="AB186"/>
  <c r="AB187"/>
  <c r="AB188"/>
  <c r="AB189"/>
  <c r="AB190"/>
  <c r="AB191"/>
  <c r="AB192"/>
  <c r="AB193"/>
  <c r="AB194"/>
  <c r="AB195"/>
  <c r="AB196"/>
  <c r="AB197"/>
  <c r="AB198"/>
  <c r="AB199"/>
  <c r="AB200"/>
  <c r="AB201"/>
  <c r="AB202"/>
  <c r="AB203"/>
  <c r="AB204"/>
  <c r="AB205"/>
  <c r="AB206"/>
  <c r="AB207"/>
  <c r="AB208"/>
  <c r="AB209"/>
  <c r="AB210"/>
  <c r="AB211"/>
  <c r="AB212"/>
  <c r="AB213"/>
  <c r="AB214"/>
  <c r="AB215"/>
  <c r="AB216"/>
  <c r="AB217"/>
  <c r="AB218"/>
  <c r="AB219"/>
  <c r="AB220"/>
  <c r="AB221"/>
  <c r="AB222"/>
  <c r="AB223"/>
  <c r="AB224"/>
  <c r="AB225"/>
  <c r="AB226"/>
  <c r="AB227"/>
  <c r="AB228"/>
  <c r="AB229"/>
  <c r="AB230"/>
  <c r="AB231"/>
  <c r="AB232"/>
  <c r="AB233"/>
  <c r="AB234"/>
  <c r="AB235"/>
  <c r="AB236"/>
  <c r="AB237"/>
  <c r="AB238"/>
  <c r="AB239"/>
  <c r="AB240"/>
  <c r="AB241"/>
  <c r="AB242"/>
  <c r="AB243"/>
  <c r="AB244"/>
  <c r="AB245"/>
  <c r="AB246"/>
  <c r="AB247"/>
  <c r="AB248"/>
  <c r="AB249"/>
  <c r="AB250"/>
  <c r="AB251"/>
  <c r="AB252"/>
  <c r="AB253"/>
  <c r="AB254"/>
  <c r="AB255"/>
  <c r="AB256"/>
  <c r="AB257"/>
  <c r="AB258"/>
  <c r="AB259"/>
  <c r="AB260"/>
  <c r="AB261"/>
  <c r="AB262"/>
  <c r="AB263"/>
  <c r="AB264"/>
  <c r="AB265"/>
  <c r="AB266"/>
  <c r="AB267"/>
  <c r="AB268"/>
  <c r="AB269"/>
  <c r="AB270"/>
  <c r="AB271"/>
  <c r="AB272"/>
  <c r="AB273"/>
  <c r="AB274"/>
  <c r="AB275"/>
  <c r="AB276"/>
  <c r="AB277"/>
  <c r="AB278"/>
  <c r="AB279"/>
  <c r="AB280"/>
  <c r="AB281"/>
  <c r="AB282"/>
  <c r="AB283"/>
  <c r="AB284"/>
  <c r="AB285"/>
  <c r="AB286"/>
  <c r="AB287"/>
  <c r="AB288"/>
  <c r="AB289"/>
  <c r="AB290"/>
  <c r="AB291"/>
  <c r="AB292"/>
  <c r="AB293"/>
  <c r="AB294"/>
  <c r="AB295"/>
  <c r="AB296"/>
  <c r="AB297"/>
  <c r="AB298"/>
  <c r="AB299"/>
  <c r="AB300"/>
  <c r="AB301"/>
  <c r="AB302"/>
  <c r="AB303"/>
  <c r="AB304"/>
  <c r="AB305"/>
  <c r="AB306"/>
  <c r="AB307"/>
  <c r="AB308"/>
  <c r="AB309"/>
  <c r="AB310"/>
  <c r="AB311"/>
  <c r="AB312"/>
  <c r="AB313"/>
  <c r="AB314"/>
  <c r="AB315"/>
  <c r="AB7"/>
  <c r="AB323"/>
  <c r="Z322"/>
  <c r="Z324" s="1"/>
  <c r="W322"/>
  <c r="W324" s="1"/>
  <c r="V59" i="6"/>
  <c r="D11" i="10"/>
  <c r="F9"/>
  <c r="F42"/>
  <c r="E42"/>
  <c r="D42"/>
  <c r="C42"/>
  <c r="F39"/>
  <c r="C39"/>
  <c r="F37"/>
  <c r="D37"/>
  <c r="C37"/>
  <c r="F33"/>
  <c r="E33"/>
  <c r="D33"/>
  <c r="C33"/>
  <c r="F31"/>
  <c r="D31"/>
  <c r="C31"/>
  <c r="F29"/>
  <c r="D29"/>
  <c r="C29"/>
  <c r="F27"/>
  <c r="E27"/>
  <c r="D27"/>
  <c r="D26" s="1"/>
  <c r="C27"/>
  <c r="F21"/>
  <c r="E21"/>
  <c r="D21"/>
  <c r="F18"/>
  <c r="E18"/>
  <c r="D18"/>
  <c r="F16"/>
  <c r="E16"/>
  <c r="D16"/>
  <c r="F13"/>
  <c r="E13"/>
  <c r="D13"/>
  <c r="E12"/>
  <c r="F11"/>
  <c r="E9"/>
  <c r="D9"/>
  <c r="F7"/>
  <c r="E7"/>
  <c r="D7"/>
  <c r="G99" i="7"/>
  <c r="H99"/>
  <c r="H16" s="1"/>
  <c r="H17" s="1"/>
  <c r="G87"/>
  <c r="G12" s="1"/>
  <c r="H87"/>
  <c r="H12" s="1"/>
  <c r="K12" s="1"/>
  <c r="F100"/>
  <c r="F99" s="1"/>
  <c r="G69"/>
  <c r="G11" s="1"/>
  <c r="H69"/>
  <c r="H11" s="1"/>
  <c r="K11" s="1"/>
  <c r="G64"/>
  <c r="G10" s="1"/>
  <c r="H64"/>
  <c r="H10" s="1"/>
  <c r="K10" s="1"/>
  <c r="G47"/>
  <c r="G9" s="1"/>
  <c r="H47"/>
  <c r="H9" s="1"/>
  <c r="K9" s="1"/>
  <c r="H27"/>
  <c r="F23"/>
  <c r="J23" s="1"/>
  <c r="H23"/>
  <c r="G16"/>
  <c r="G17" s="1"/>
  <c r="R304" i="2"/>
  <c r="R295" s="1"/>
  <c r="R294" s="1"/>
  <c r="R293" s="1"/>
  <c r="R292" s="1"/>
  <c r="S304"/>
  <c r="S295" s="1"/>
  <c r="S294" s="1"/>
  <c r="S293" s="1"/>
  <c r="S292" s="1"/>
  <c r="T304"/>
  <c r="T295" s="1"/>
  <c r="T294" s="1"/>
  <c r="T293" s="1"/>
  <c r="T292" s="1"/>
  <c r="U304"/>
  <c r="U295" s="1"/>
  <c r="U294" s="1"/>
  <c r="U293" s="1"/>
  <c r="U292" s="1"/>
  <c r="V257"/>
  <c r="R250"/>
  <c r="R249" s="1"/>
  <c r="R248" s="1"/>
  <c r="S250"/>
  <c r="S249" s="1"/>
  <c r="S248" s="1"/>
  <c r="T250"/>
  <c r="T249" s="1"/>
  <c r="T248" s="1"/>
  <c r="U250"/>
  <c r="U249" s="1"/>
  <c r="U248" s="1"/>
  <c r="V250"/>
  <c r="V249" s="1"/>
  <c r="V248" s="1"/>
  <c r="R244"/>
  <c r="R243" s="1"/>
  <c r="R242" s="1"/>
  <c r="S244"/>
  <c r="S243" s="1"/>
  <c r="S242" s="1"/>
  <c r="T244"/>
  <c r="T243" s="1"/>
  <c r="T242" s="1"/>
  <c r="U244"/>
  <c r="U243" s="1"/>
  <c r="U242" s="1"/>
  <c r="V244"/>
  <c r="V243" s="1"/>
  <c r="V242" s="1"/>
  <c r="R238"/>
  <c r="R236" s="1"/>
  <c r="S238"/>
  <c r="S236" s="1"/>
  <c r="T238"/>
  <c r="T237" s="1"/>
  <c r="U238"/>
  <c r="U236" s="1"/>
  <c r="V238"/>
  <c r="V237" s="1"/>
  <c r="S237"/>
  <c r="R217"/>
  <c r="R216" s="1"/>
  <c r="R215" s="1"/>
  <c r="S217"/>
  <c r="S216" s="1"/>
  <c r="S215" s="1"/>
  <c r="T217"/>
  <c r="T216" s="1"/>
  <c r="T215" s="1"/>
  <c r="U217"/>
  <c r="U216" s="1"/>
  <c r="U215" s="1"/>
  <c r="V217"/>
  <c r="V216" s="1"/>
  <c r="V215" s="1"/>
  <c r="V210"/>
  <c r="R181"/>
  <c r="S181"/>
  <c r="S180" s="1"/>
  <c r="S179" s="1"/>
  <c r="S178" s="1"/>
  <c r="T181"/>
  <c r="T180" s="1"/>
  <c r="T179" s="1"/>
  <c r="T178" s="1"/>
  <c r="U181"/>
  <c r="U180" s="1"/>
  <c r="U179" s="1"/>
  <c r="U178" s="1"/>
  <c r="R180"/>
  <c r="R179" s="1"/>
  <c r="R178" s="1"/>
  <c r="V180"/>
  <c r="V179" s="1"/>
  <c r="V178" s="1"/>
  <c r="V173"/>
  <c r="R162"/>
  <c r="S162"/>
  <c r="T162"/>
  <c r="U162"/>
  <c r="Q133"/>
  <c r="V133"/>
  <c r="V123"/>
  <c r="Q85"/>
  <c r="R85"/>
  <c r="S85"/>
  <c r="T85"/>
  <c r="U85"/>
  <c r="V85"/>
  <c r="V47"/>
  <c r="R42"/>
  <c r="S42"/>
  <c r="R34"/>
  <c r="S34"/>
  <c r="T34"/>
  <c r="U34"/>
  <c r="V33"/>
  <c r="V32" s="1"/>
  <c r="V31" s="1"/>
  <c r="R26"/>
  <c r="R25" s="1"/>
  <c r="R24" s="1"/>
  <c r="R23" s="1"/>
  <c r="S26"/>
  <c r="S25" s="1"/>
  <c r="S24" s="1"/>
  <c r="S23" s="1"/>
  <c r="T26"/>
  <c r="T25" s="1"/>
  <c r="T24" s="1"/>
  <c r="T23" s="1"/>
  <c r="U26"/>
  <c r="U25" s="1"/>
  <c r="U24" s="1"/>
  <c r="U23" s="1"/>
  <c r="Q25"/>
  <c r="Q24" s="1"/>
  <c r="Q23" s="1"/>
  <c r="V25"/>
  <c r="V24" s="1"/>
  <c r="V23" s="1"/>
  <c r="Y79" i="6"/>
  <c r="P315" i="2"/>
  <c r="P313"/>
  <c r="P310"/>
  <c r="P305"/>
  <c r="P301"/>
  <c r="P299"/>
  <c r="P297"/>
  <c r="P290"/>
  <c r="P289" s="1"/>
  <c r="P288" s="1"/>
  <c r="P287" s="1"/>
  <c r="P286" s="1"/>
  <c r="P285" s="1"/>
  <c r="P283"/>
  <c r="P282" s="1"/>
  <c r="P281" s="1"/>
  <c r="P280" s="1"/>
  <c r="P279" s="1"/>
  <c r="P277"/>
  <c r="P276" s="1"/>
  <c r="P275" s="1"/>
  <c r="P274" s="1"/>
  <c r="P273" s="1"/>
  <c r="P271"/>
  <c r="P270" s="1"/>
  <c r="P269" s="1"/>
  <c r="P268" s="1"/>
  <c r="P267" s="1"/>
  <c r="P265"/>
  <c r="P264" s="1"/>
  <c r="P263" s="1"/>
  <c r="P262" s="1"/>
  <c r="P261" s="1"/>
  <c r="P259"/>
  <c r="P258" s="1"/>
  <c r="P257" s="1"/>
  <c r="P256" s="1"/>
  <c r="P337" s="1"/>
  <c r="P252"/>
  <c r="P251" s="1"/>
  <c r="P250" s="1"/>
  <c r="P249" s="1"/>
  <c r="P248" s="1"/>
  <c r="P246"/>
  <c r="P245" s="1"/>
  <c r="P244" s="1"/>
  <c r="P243" s="1"/>
  <c r="P240"/>
  <c r="P239" s="1"/>
  <c r="P238" s="1"/>
  <c r="P236" s="1"/>
  <c r="P232"/>
  <c r="P231" s="1"/>
  <c r="P230" s="1"/>
  <c r="P229" s="1"/>
  <c r="P228" s="1"/>
  <c r="P225"/>
  <c r="P224" s="1"/>
  <c r="P223" s="1"/>
  <c r="P222" s="1"/>
  <c r="P219"/>
  <c r="P218" s="1"/>
  <c r="P217" s="1"/>
  <c r="P216" s="1"/>
  <c r="P215" s="1"/>
  <c r="P212"/>
  <c r="P211" s="1"/>
  <c r="P210" s="1"/>
  <c r="P209" s="1"/>
  <c r="P208" s="1"/>
  <c r="P202"/>
  <c r="P201" s="1"/>
  <c r="P195"/>
  <c r="P194" s="1"/>
  <c r="P193" s="1"/>
  <c r="P192" s="1"/>
  <c r="P191" s="1"/>
  <c r="P189"/>
  <c r="P188" s="1"/>
  <c r="P187" s="1"/>
  <c r="P182"/>
  <c r="P181" s="1"/>
  <c r="P180" s="1"/>
  <c r="P175"/>
  <c r="P174" s="1"/>
  <c r="P173" s="1"/>
  <c r="P172" s="1"/>
  <c r="P171" s="1"/>
  <c r="P169"/>
  <c r="P168" s="1"/>
  <c r="P163"/>
  <c r="P162" s="1"/>
  <c r="P156"/>
  <c r="P155" s="1"/>
  <c r="P154" s="1"/>
  <c r="P153" s="1"/>
  <c r="P150"/>
  <c r="P149" s="1"/>
  <c r="P148" s="1"/>
  <c r="P147" s="1"/>
  <c r="P146" s="1"/>
  <c r="P141"/>
  <c r="P140" s="1"/>
  <c r="P139" s="1"/>
  <c r="P138" s="1"/>
  <c r="P137" s="1"/>
  <c r="P135"/>
  <c r="P134" s="1"/>
  <c r="P131"/>
  <c r="P130" s="1"/>
  <c r="P129" s="1"/>
  <c r="O125"/>
  <c r="O124" s="1"/>
  <c r="O123" s="1"/>
  <c r="O122" s="1"/>
  <c r="O121" s="1"/>
  <c r="P125"/>
  <c r="P124" s="1"/>
  <c r="P123" s="1"/>
  <c r="P122" s="1"/>
  <c r="P121" s="1"/>
  <c r="P119"/>
  <c r="P118" s="1"/>
  <c r="P117" s="1"/>
  <c r="P116" s="1"/>
  <c r="P115" s="1"/>
  <c r="P108"/>
  <c r="P106"/>
  <c r="P85"/>
  <c r="P76"/>
  <c r="P69"/>
  <c r="P63"/>
  <c r="P60"/>
  <c r="P57"/>
  <c r="P49"/>
  <c r="P48" s="1"/>
  <c r="P47" s="1"/>
  <c r="P46" s="1"/>
  <c r="P45" s="1"/>
  <c r="P43"/>
  <c r="P42" s="1"/>
  <c r="P39"/>
  <c r="P35"/>
  <c r="P27"/>
  <c r="P26" s="1"/>
  <c r="P25" s="1"/>
  <c r="P24" s="1"/>
  <c r="P23" s="1"/>
  <c r="P19"/>
  <c r="P15"/>
  <c r="V81" i="6"/>
  <c r="V80" s="1"/>
  <c r="V79" s="1"/>
  <c r="V76"/>
  <c r="V74"/>
  <c r="V72"/>
  <c r="V69"/>
  <c r="V65"/>
  <c r="V64" s="1"/>
  <c r="V56"/>
  <c r="V53"/>
  <c r="V49"/>
  <c r="V42"/>
  <c r="V36"/>
  <c r="V32"/>
  <c r="V31" s="1"/>
  <c r="V28"/>
  <c r="V26"/>
  <c r="V23"/>
  <c r="V22" s="1"/>
  <c r="V20"/>
  <c r="V18"/>
  <c r="V15"/>
  <c r="V11"/>
  <c r="V120" i="2"/>
  <c r="V126"/>
  <c r="V142"/>
  <c r="V143"/>
  <c r="V144"/>
  <c r="V186"/>
  <c r="V213"/>
  <c r="V214"/>
  <c r="V272"/>
  <c r="V300"/>
  <c r="V320"/>
  <c r="Y33" i="6"/>
  <c r="Y50"/>
  <c r="Y51"/>
  <c r="Y54"/>
  <c r="E88" i="7"/>
  <c r="E87" s="1"/>
  <c r="E12" s="1"/>
  <c r="F88"/>
  <c r="F87" s="1"/>
  <c r="F12" s="1"/>
  <c r="I12" s="1"/>
  <c r="E85"/>
  <c r="F85"/>
  <c r="I85" s="1"/>
  <c r="E83"/>
  <c r="F83"/>
  <c r="J83" s="1"/>
  <c r="E80"/>
  <c r="F80"/>
  <c r="J80" s="1"/>
  <c r="E74"/>
  <c r="F74"/>
  <c r="J74" s="1"/>
  <c r="E70"/>
  <c r="F70"/>
  <c r="J70" s="1"/>
  <c r="E65"/>
  <c r="E64" s="1"/>
  <c r="E10" s="1"/>
  <c r="F65"/>
  <c r="I65" s="1"/>
  <c r="E60"/>
  <c r="I60" s="1"/>
  <c r="E56"/>
  <c r="F56"/>
  <c r="J56" s="1"/>
  <c r="F52"/>
  <c r="J52" s="1"/>
  <c r="E52"/>
  <c r="E48"/>
  <c r="F48"/>
  <c r="J48" s="1"/>
  <c r="Q131" i="2"/>
  <c r="U69" i="6"/>
  <c r="Q277" i="2"/>
  <c r="Q271"/>
  <c r="Q217"/>
  <c r="Q216" s="1"/>
  <c r="Q215" s="1"/>
  <c r="Q125"/>
  <c r="Q119"/>
  <c r="Q118" s="1"/>
  <c r="Q117" s="1"/>
  <c r="Q108"/>
  <c r="Q106"/>
  <c r="Q76"/>
  <c r="Q69"/>
  <c r="Q49"/>
  <c r="W76" i="6"/>
  <c r="W53"/>
  <c r="W49"/>
  <c r="W32"/>
  <c r="W31" s="1"/>
  <c r="U20"/>
  <c r="C144" i="9"/>
  <c r="D144"/>
  <c r="B144"/>
  <c r="C281"/>
  <c r="D281"/>
  <c r="B281"/>
  <c r="D287"/>
  <c r="O108" i="2"/>
  <c r="O57"/>
  <c r="O35"/>
  <c r="C77" i="8"/>
  <c r="D77"/>
  <c r="B77"/>
  <c r="T65" i="6"/>
  <c r="U65"/>
  <c r="S65"/>
  <c r="S64" s="1"/>
  <c r="T59"/>
  <c r="U59"/>
  <c r="S59"/>
  <c r="T56"/>
  <c r="U56"/>
  <c r="S56"/>
  <c r="T42"/>
  <c r="U42"/>
  <c r="S42"/>
  <c r="T36"/>
  <c r="U36"/>
  <c r="S36"/>
  <c r="T32"/>
  <c r="T31" s="1"/>
  <c r="U32"/>
  <c r="U31" s="1"/>
  <c r="S32"/>
  <c r="S31" s="1"/>
  <c r="S20"/>
  <c r="T18"/>
  <c r="U18"/>
  <c r="S18"/>
  <c r="T15"/>
  <c r="U15"/>
  <c r="S15"/>
  <c r="U11"/>
  <c r="T11"/>
  <c r="S11"/>
  <c r="O219" i="2"/>
  <c r="O218" s="1"/>
  <c r="O217" s="1"/>
  <c r="O216" s="1"/>
  <c r="O215" s="1"/>
  <c r="N319"/>
  <c r="N318" s="1"/>
  <c r="N317" s="1"/>
  <c r="N315"/>
  <c r="N313"/>
  <c r="N310"/>
  <c r="N305"/>
  <c r="N301"/>
  <c r="N299"/>
  <c r="N297"/>
  <c r="N290"/>
  <c r="N289" s="1"/>
  <c r="N288" s="1"/>
  <c r="N287" s="1"/>
  <c r="N286" s="1"/>
  <c r="N285" s="1"/>
  <c r="N283"/>
  <c r="N282" s="1"/>
  <c r="N281" s="1"/>
  <c r="N280" s="1"/>
  <c r="N279" s="1"/>
  <c r="N277"/>
  <c r="N276" s="1"/>
  <c r="N275" s="1"/>
  <c r="N274" s="1"/>
  <c r="N273" s="1"/>
  <c r="N271"/>
  <c r="N270" s="1"/>
  <c r="N269" s="1"/>
  <c r="N268" s="1"/>
  <c r="N267" s="1"/>
  <c r="N265"/>
  <c r="N264" s="1"/>
  <c r="N263" s="1"/>
  <c r="N262" s="1"/>
  <c r="N261" s="1"/>
  <c r="N259"/>
  <c r="N258" s="1"/>
  <c r="N257" s="1"/>
  <c r="N256" s="1"/>
  <c r="N255" s="1"/>
  <c r="N252"/>
  <c r="N251" s="1"/>
  <c r="N250" s="1"/>
  <c r="N249" s="1"/>
  <c r="N248" s="1"/>
  <c r="N246"/>
  <c r="N245" s="1"/>
  <c r="N244" s="1"/>
  <c r="N243" s="1"/>
  <c r="N242" s="1"/>
  <c r="N240"/>
  <c r="N239" s="1"/>
  <c r="N238" s="1"/>
  <c r="N232"/>
  <c r="N231" s="1"/>
  <c r="N230" s="1"/>
  <c r="N229" s="1"/>
  <c r="N228" s="1"/>
  <c r="N225"/>
  <c r="N224" s="1"/>
  <c r="N223" s="1"/>
  <c r="N222" s="1"/>
  <c r="N221" s="1"/>
  <c r="N212"/>
  <c r="N211" s="1"/>
  <c r="N210" s="1"/>
  <c r="N209" s="1"/>
  <c r="N208" s="1"/>
  <c r="N202"/>
  <c r="N201" s="1"/>
  <c r="N200" s="1"/>
  <c r="N195"/>
  <c r="N194" s="1"/>
  <c r="N193" s="1"/>
  <c r="N192" s="1"/>
  <c r="N191" s="1"/>
  <c r="N189"/>
  <c r="N188" s="1"/>
  <c r="N187" s="1"/>
  <c r="N182"/>
  <c r="N181" s="1"/>
  <c r="N180" s="1"/>
  <c r="N175"/>
  <c r="N174" s="1"/>
  <c r="N173" s="1"/>
  <c r="N172" s="1"/>
  <c r="N171" s="1"/>
  <c r="N169"/>
  <c r="N168" s="1"/>
  <c r="N163"/>
  <c r="N162" s="1"/>
  <c r="N156"/>
  <c r="N155" s="1"/>
  <c r="N154" s="1"/>
  <c r="N153" s="1"/>
  <c r="N152" s="1"/>
  <c r="N150"/>
  <c r="N149" s="1"/>
  <c r="N148" s="1"/>
  <c r="N147" s="1"/>
  <c r="N146" s="1"/>
  <c r="N141"/>
  <c r="N140" s="1"/>
  <c r="N139" s="1"/>
  <c r="N138" s="1"/>
  <c r="N137" s="1"/>
  <c r="N135"/>
  <c r="N134" s="1"/>
  <c r="N131"/>
  <c r="N130" s="1"/>
  <c r="N129" s="1"/>
  <c r="N125"/>
  <c r="N124" s="1"/>
  <c r="N123" s="1"/>
  <c r="N122" s="1"/>
  <c r="N121" s="1"/>
  <c r="N119"/>
  <c r="N118" s="1"/>
  <c r="N117" s="1"/>
  <c r="N116" s="1"/>
  <c r="N115" s="1"/>
  <c r="N108"/>
  <c r="N106"/>
  <c r="N85"/>
  <c r="N76"/>
  <c r="N69"/>
  <c r="N63"/>
  <c r="N60"/>
  <c r="N57"/>
  <c r="N49"/>
  <c r="N48" s="1"/>
  <c r="N47" s="1"/>
  <c r="N46" s="1"/>
  <c r="N45" s="1"/>
  <c r="N43"/>
  <c r="N42" s="1"/>
  <c r="N39"/>
  <c r="N37"/>
  <c r="N35"/>
  <c r="N27"/>
  <c r="N26" s="1"/>
  <c r="N25" s="1"/>
  <c r="N24" s="1"/>
  <c r="N23" s="1"/>
  <c r="N19"/>
  <c r="N15"/>
  <c r="T81" i="6"/>
  <c r="T80" s="1"/>
  <c r="T79" s="1"/>
  <c r="T76"/>
  <c r="T74"/>
  <c r="T72"/>
  <c r="T69"/>
  <c r="T64"/>
  <c r="T53"/>
  <c r="T49"/>
  <c r="T28"/>
  <c r="T26"/>
  <c r="T23"/>
  <c r="T22" s="1"/>
  <c r="T20"/>
  <c r="U23"/>
  <c r="U22" s="1"/>
  <c r="E23" i="7"/>
  <c r="C23"/>
  <c r="S81" i="6"/>
  <c r="S80" s="1"/>
  <c r="S76"/>
  <c r="S74"/>
  <c r="S72"/>
  <c r="S69"/>
  <c r="S53"/>
  <c r="S49"/>
  <c r="O189" i="2"/>
  <c r="O188" s="1"/>
  <c r="O187" s="1"/>
  <c r="M182"/>
  <c r="O182"/>
  <c r="O181" s="1"/>
  <c r="O180" s="1"/>
  <c r="L182"/>
  <c r="K186"/>
  <c r="S28" i="6"/>
  <c r="S26"/>
  <c r="S23"/>
  <c r="S22" s="1"/>
  <c r="O232" i="2"/>
  <c r="O231" s="1"/>
  <c r="O230" s="1"/>
  <c r="O229" s="1"/>
  <c r="O228" s="1"/>
  <c r="O319"/>
  <c r="O318" s="1"/>
  <c r="O317" s="1"/>
  <c r="V317" s="1"/>
  <c r="O315"/>
  <c r="O313"/>
  <c r="O310"/>
  <c r="O305"/>
  <c r="O301"/>
  <c r="O299"/>
  <c r="O297"/>
  <c r="O290"/>
  <c r="O289" s="1"/>
  <c r="O288" s="1"/>
  <c r="O287" s="1"/>
  <c r="O286" s="1"/>
  <c r="O285" s="1"/>
  <c r="O283"/>
  <c r="O282" s="1"/>
  <c r="O281" s="1"/>
  <c r="O280" s="1"/>
  <c r="O279" s="1"/>
  <c r="O277"/>
  <c r="O276" s="1"/>
  <c r="O275" s="1"/>
  <c r="O274" s="1"/>
  <c r="O273" s="1"/>
  <c r="O271"/>
  <c r="O270" s="1"/>
  <c r="O269" s="1"/>
  <c r="O268" s="1"/>
  <c r="O267" s="1"/>
  <c r="O265"/>
  <c r="O264" s="1"/>
  <c r="O263" s="1"/>
  <c r="O262" s="1"/>
  <c r="O261" s="1"/>
  <c r="O259"/>
  <c r="O258" s="1"/>
  <c r="O257" s="1"/>
  <c r="O256" s="1"/>
  <c r="O255" s="1"/>
  <c r="O252"/>
  <c r="O251" s="1"/>
  <c r="O250" s="1"/>
  <c r="O249" s="1"/>
  <c r="O248" s="1"/>
  <c r="O246"/>
  <c r="O245" s="1"/>
  <c r="O244" s="1"/>
  <c r="O243" s="1"/>
  <c r="O242" s="1"/>
  <c r="O240"/>
  <c r="O239" s="1"/>
  <c r="O238" s="1"/>
  <c r="O225"/>
  <c r="O224" s="1"/>
  <c r="O223" s="1"/>
  <c r="O222" s="1"/>
  <c r="O221" s="1"/>
  <c r="O212"/>
  <c r="O211" s="1"/>
  <c r="O210" s="1"/>
  <c r="O209" s="1"/>
  <c r="O208" s="1"/>
  <c r="O202"/>
  <c r="O201" s="1"/>
  <c r="O200" s="1"/>
  <c r="O195"/>
  <c r="O194" s="1"/>
  <c r="O193" s="1"/>
  <c r="O192" s="1"/>
  <c r="O191" s="1"/>
  <c r="O175"/>
  <c r="O174" s="1"/>
  <c r="O173" s="1"/>
  <c r="O172" s="1"/>
  <c r="O171" s="1"/>
  <c r="O169"/>
  <c r="O168" s="1"/>
  <c r="O163"/>
  <c r="O162" s="1"/>
  <c r="O156"/>
  <c r="O155" s="1"/>
  <c r="O154" s="1"/>
  <c r="O153" s="1"/>
  <c r="O152" s="1"/>
  <c r="O150"/>
  <c r="O149" s="1"/>
  <c r="O148" s="1"/>
  <c r="O147" s="1"/>
  <c r="O146" s="1"/>
  <c r="O141"/>
  <c r="O140" s="1"/>
  <c r="O139" s="1"/>
  <c r="O138" s="1"/>
  <c r="O137" s="1"/>
  <c r="O135"/>
  <c r="O134" s="1"/>
  <c r="O131"/>
  <c r="O130" s="1"/>
  <c r="O129" s="1"/>
  <c r="O119"/>
  <c r="O118" s="1"/>
  <c r="O117" s="1"/>
  <c r="O116" s="1"/>
  <c r="O115" s="1"/>
  <c r="O106"/>
  <c r="O85"/>
  <c r="O76"/>
  <c r="O69"/>
  <c r="O63"/>
  <c r="O60"/>
  <c r="O49"/>
  <c r="O48" s="1"/>
  <c r="O47" s="1"/>
  <c r="O46" s="1"/>
  <c r="O45" s="1"/>
  <c r="O43"/>
  <c r="O42" s="1"/>
  <c r="O39"/>
  <c r="O37"/>
  <c r="O27"/>
  <c r="O26" s="1"/>
  <c r="O25" s="1"/>
  <c r="O24" s="1"/>
  <c r="O23" s="1"/>
  <c r="O19"/>
  <c r="O15"/>
  <c r="D23" i="7"/>
  <c r="D60"/>
  <c r="C60"/>
  <c r="E99"/>
  <c r="E16" s="1"/>
  <c r="E17" s="1"/>
  <c r="L85" i="2"/>
  <c r="L57"/>
  <c r="L163"/>
  <c r="L162" s="1"/>
  <c r="L119"/>
  <c r="L69"/>
  <c r="L76"/>
  <c r="L106"/>
  <c r="L108"/>
  <c r="M108"/>
  <c r="L141"/>
  <c r="L63"/>
  <c r="L60"/>
  <c r="L39"/>
  <c r="M19"/>
  <c r="L19"/>
  <c r="M15"/>
  <c r="L15"/>
  <c r="F112" i="7"/>
  <c r="I112" s="1"/>
  <c r="E112"/>
  <c r="E111" s="1"/>
  <c r="D112"/>
  <c r="D111" s="1"/>
  <c r="C112"/>
  <c r="J101"/>
  <c r="D100"/>
  <c r="C100"/>
  <c r="C99" s="1"/>
  <c r="D88"/>
  <c r="D87" s="1"/>
  <c r="C88"/>
  <c r="C87" s="1"/>
  <c r="C12" s="1"/>
  <c r="D85"/>
  <c r="C85"/>
  <c r="D83"/>
  <c r="C83"/>
  <c r="D80"/>
  <c r="C80"/>
  <c r="D74"/>
  <c r="C74"/>
  <c r="D70"/>
  <c r="C70"/>
  <c r="D67"/>
  <c r="C67"/>
  <c r="D65"/>
  <c r="C65"/>
  <c r="D56"/>
  <c r="C56"/>
  <c r="D52"/>
  <c r="C52"/>
  <c r="D48"/>
  <c r="C48"/>
  <c r="I99" l="1"/>
  <c r="J12"/>
  <c r="J99"/>
  <c r="J112"/>
  <c r="K47"/>
  <c r="K112"/>
  <c r="Y31" i="6"/>
  <c r="K17" i="7"/>
  <c r="F26" i="10"/>
  <c r="I100" i="7"/>
  <c r="K87"/>
  <c r="K69"/>
  <c r="K64"/>
  <c r="K99"/>
  <c r="V55" i="6"/>
  <c r="V52" s="1"/>
  <c r="N254" i="2"/>
  <c r="P336"/>
  <c r="O254"/>
  <c r="N336"/>
  <c r="O336"/>
  <c r="I74" i="7"/>
  <c r="I70"/>
  <c r="J85"/>
  <c r="J65"/>
  <c r="I23"/>
  <c r="I87"/>
  <c r="I83"/>
  <c r="G111"/>
  <c r="K111" s="1"/>
  <c r="I88"/>
  <c r="I80"/>
  <c r="I56"/>
  <c r="I52"/>
  <c r="I48"/>
  <c r="J87"/>
  <c r="K16"/>
  <c r="J88"/>
  <c r="P200" i="2"/>
  <c r="P198" s="1"/>
  <c r="R33"/>
  <c r="R32" s="1"/>
  <c r="R31" s="1"/>
  <c r="P133"/>
  <c r="P128" s="1"/>
  <c r="P127" s="1"/>
  <c r="C26" i="10"/>
  <c r="E6"/>
  <c r="F6"/>
  <c r="D6"/>
  <c r="S35" i="6"/>
  <c r="S30" s="1"/>
  <c r="T35"/>
  <c r="R237" i="2"/>
  <c r="V340"/>
  <c r="R340"/>
  <c r="S340"/>
  <c r="T340"/>
  <c r="U340"/>
  <c r="H13" i="7"/>
  <c r="G30"/>
  <c r="G13"/>
  <c r="H30"/>
  <c r="K30" s="1"/>
  <c r="F64"/>
  <c r="I64" s="1"/>
  <c r="F16"/>
  <c r="F17" s="1"/>
  <c r="J17" s="1"/>
  <c r="P304" i="2"/>
  <c r="P296"/>
  <c r="V236"/>
  <c r="T236"/>
  <c r="U237"/>
  <c r="S33"/>
  <c r="S32" s="1"/>
  <c r="S31" s="1"/>
  <c r="Y32" i="6"/>
  <c r="V108" i="2"/>
  <c r="V230"/>
  <c r="V229" s="1"/>
  <c r="V106"/>
  <c r="V193"/>
  <c r="V192" s="1"/>
  <c r="V275"/>
  <c r="V274" s="1"/>
  <c r="V273" s="1"/>
  <c r="P335"/>
  <c r="P255"/>
  <c r="P254" s="1"/>
  <c r="P242"/>
  <c r="P227" s="1"/>
  <c r="P340"/>
  <c r="P237"/>
  <c r="P341" s="1"/>
  <c r="V154"/>
  <c r="V153" s="1"/>
  <c r="P339"/>
  <c r="V76"/>
  <c r="V117"/>
  <c r="V116" s="1"/>
  <c r="V115" s="1"/>
  <c r="V148"/>
  <c r="V147" s="1"/>
  <c r="V263"/>
  <c r="V262" s="1"/>
  <c r="V288"/>
  <c r="V287" s="1"/>
  <c r="V131"/>
  <c r="P333"/>
  <c r="V69"/>
  <c r="V139"/>
  <c r="V138" s="1"/>
  <c r="V137" s="1"/>
  <c r="V161"/>
  <c r="V281"/>
  <c r="V280" s="1"/>
  <c r="V279" s="1"/>
  <c r="V223"/>
  <c r="V222" s="1"/>
  <c r="P221"/>
  <c r="P331"/>
  <c r="P152"/>
  <c r="P145" s="1"/>
  <c r="P330"/>
  <c r="V271"/>
  <c r="V125"/>
  <c r="V118"/>
  <c r="V119"/>
  <c r="V277"/>
  <c r="V141"/>
  <c r="P329"/>
  <c r="V269"/>
  <c r="V268" s="1"/>
  <c r="V267" s="1"/>
  <c r="P179"/>
  <c r="P161"/>
  <c r="P68"/>
  <c r="P56"/>
  <c r="P34"/>
  <c r="P33" s="1"/>
  <c r="P32" s="1"/>
  <c r="P31" s="1"/>
  <c r="P14"/>
  <c r="P13" s="1"/>
  <c r="P12" s="1"/>
  <c r="V68" i="6"/>
  <c r="V63" s="1"/>
  <c r="V35"/>
  <c r="V30" s="1"/>
  <c r="V25"/>
  <c r="V10"/>
  <c r="V318" i="2"/>
  <c r="V319"/>
  <c r="E69" i="7"/>
  <c r="F69"/>
  <c r="J69" s="1"/>
  <c r="F47"/>
  <c r="J47" s="1"/>
  <c r="E47"/>
  <c r="E9" s="1"/>
  <c r="N340" i="2"/>
  <c r="N339"/>
  <c r="N331"/>
  <c r="N329"/>
  <c r="N330"/>
  <c r="N333"/>
  <c r="N337"/>
  <c r="O339"/>
  <c r="O340"/>
  <c r="O331"/>
  <c r="O329"/>
  <c r="O330"/>
  <c r="O333"/>
  <c r="N335"/>
  <c r="O337"/>
  <c r="O56"/>
  <c r="O335"/>
  <c r="S10" i="6"/>
  <c r="W68"/>
  <c r="W55"/>
  <c r="W35"/>
  <c r="O68" i="2"/>
  <c r="T10" i="6"/>
  <c r="T25"/>
  <c r="O179" i="2"/>
  <c r="O178" s="1"/>
  <c r="O177" s="1"/>
  <c r="N304"/>
  <c r="N133"/>
  <c r="N128" s="1"/>
  <c r="N127" s="1"/>
  <c r="N236"/>
  <c r="N227" s="1"/>
  <c r="N237"/>
  <c r="N341" s="1"/>
  <c r="N56"/>
  <c r="N296"/>
  <c r="N68"/>
  <c r="N161"/>
  <c r="N34"/>
  <c r="N33" s="1"/>
  <c r="N32" s="1"/>
  <c r="N31" s="1"/>
  <c r="N14"/>
  <c r="N13" s="1"/>
  <c r="N12" s="1"/>
  <c r="N198"/>
  <c r="N197" s="1"/>
  <c r="N199"/>
  <c r="N145"/>
  <c r="N179"/>
  <c r="T68" i="6"/>
  <c r="T63" s="1"/>
  <c r="T55"/>
  <c r="T52" s="1"/>
  <c r="T30"/>
  <c r="S68"/>
  <c r="S63" s="1"/>
  <c r="S55"/>
  <c r="S52" s="1"/>
  <c r="O14" i="2"/>
  <c r="O13" s="1"/>
  <c r="O12" s="1"/>
  <c r="O34"/>
  <c r="O33" s="1"/>
  <c r="O32" s="1"/>
  <c r="O31" s="1"/>
  <c r="O133"/>
  <c r="O128" s="1"/>
  <c r="O127" s="1"/>
  <c r="O145"/>
  <c r="O296"/>
  <c r="O161"/>
  <c r="S25" i="6"/>
  <c r="O304" i="2"/>
  <c r="O198"/>
  <c r="O197" s="1"/>
  <c r="O199"/>
  <c r="O236"/>
  <c r="O227" s="1"/>
  <c r="O237"/>
  <c r="O341" s="1"/>
  <c r="D47" i="7"/>
  <c r="D9" s="1"/>
  <c r="C47"/>
  <c r="C9" s="1"/>
  <c r="D69"/>
  <c r="C69"/>
  <c r="C11" s="1"/>
  <c r="D99"/>
  <c r="D64"/>
  <c r="C111"/>
  <c r="J100"/>
  <c r="L14" i="2"/>
  <c r="L13" s="1"/>
  <c r="L56"/>
  <c r="L68"/>
  <c r="C64" i="7"/>
  <c r="C10" s="1"/>
  <c r="F111"/>
  <c r="I111" s="1"/>
  <c r="I17" l="1"/>
  <c r="V336" i="2"/>
  <c r="K13" i="7"/>
  <c r="I16"/>
  <c r="G27"/>
  <c r="J111"/>
  <c r="F11"/>
  <c r="I69"/>
  <c r="F9"/>
  <c r="I47"/>
  <c r="J64"/>
  <c r="J16"/>
  <c r="P199" i="2"/>
  <c r="P334" s="1"/>
  <c r="P197"/>
  <c r="N30"/>
  <c r="N29" s="1"/>
  <c r="O30"/>
  <c r="O29" s="1"/>
  <c r="P30"/>
  <c r="P29" s="1"/>
  <c r="V221"/>
  <c r="V331"/>
  <c r="V286"/>
  <c r="V285" s="1"/>
  <c r="V335"/>
  <c r="V228"/>
  <c r="V227" s="1"/>
  <c r="V341"/>
  <c r="V160"/>
  <c r="V159" s="1"/>
  <c r="V338"/>
  <c r="V146"/>
  <c r="V329"/>
  <c r="V152"/>
  <c r="V330"/>
  <c r="V191"/>
  <c r="V177" s="1"/>
  <c r="V333"/>
  <c r="V261"/>
  <c r="F10" i="7"/>
  <c r="E11"/>
  <c r="E13" s="1"/>
  <c r="E30" s="1"/>
  <c r="F30"/>
  <c r="J30" s="1"/>
  <c r="P295" i="2"/>
  <c r="P294" s="1"/>
  <c r="P293" s="1"/>
  <c r="P292" s="1"/>
  <c r="V198"/>
  <c r="V199"/>
  <c r="P160"/>
  <c r="P159" s="1"/>
  <c r="P158" s="1"/>
  <c r="P338"/>
  <c r="N334"/>
  <c r="P11"/>
  <c r="P10" s="1"/>
  <c r="P9" s="1"/>
  <c r="P178"/>
  <c r="P177" s="1"/>
  <c r="V295"/>
  <c r="V294" s="1"/>
  <c r="V293" s="1"/>
  <c r="V292" s="1"/>
  <c r="P55"/>
  <c r="P54" s="1"/>
  <c r="P53" s="1"/>
  <c r="P52" s="1"/>
  <c r="V9" i="6"/>
  <c r="V8" s="1"/>
  <c r="V7" s="1"/>
  <c r="O160" i="2"/>
  <c r="O159" s="1"/>
  <c r="O158" s="1"/>
  <c r="O338"/>
  <c r="N160"/>
  <c r="N159" s="1"/>
  <c r="N158" s="1"/>
  <c r="N338"/>
  <c r="O334"/>
  <c r="O11"/>
  <c r="O10" s="1"/>
  <c r="O9" s="1"/>
  <c r="N178"/>
  <c r="N177" s="1"/>
  <c r="N11"/>
  <c r="N10" s="1"/>
  <c r="N9" s="1"/>
  <c r="O55"/>
  <c r="O54" s="1"/>
  <c r="O53" s="1"/>
  <c r="O52" s="1"/>
  <c r="T9" i="6"/>
  <c r="T8" s="1"/>
  <c r="T7" s="1"/>
  <c r="N55" i="2"/>
  <c r="N54" s="1"/>
  <c r="N53" s="1"/>
  <c r="N52" s="1"/>
  <c r="N295"/>
  <c r="N294" s="1"/>
  <c r="N293" s="1"/>
  <c r="N292" s="1"/>
  <c r="O295"/>
  <c r="O294" s="1"/>
  <c r="L55"/>
  <c r="S9" i="6"/>
  <c r="S8" s="1"/>
  <c r="D10" i="7"/>
  <c r="D16"/>
  <c r="D17" s="1"/>
  <c r="D12"/>
  <c r="C16"/>
  <c r="C17" s="1"/>
  <c r="D11"/>
  <c r="I30" l="1"/>
  <c r="I9"/>
  <c r="J9"/>
  <c r="I10"/>
  <c r="J10"/>
  <c r="I11"/>
  <c r="J11"/>
  <c r="V145" i="2"/>
  <c r="F13" i="7"/>
  <c r="P328" i="2"/>
  <c r="P342" s="1"/>
  <c r="P51"/>
  <c r="P8" s="1"/>
  <c r="P7" s="1"/>
  <c r="O293"/>
  <c r="O328"/>
  <c r="O342" s="1"/>
  <c r="N328"/>
  <c r="N342" s="1"/>
  <c r="N51"/>
  <c r="N8" s="1"/>
  <c r="N7" s="1"/>
  <c r="C30" i="7"/>
  <c r="C13"/>
  <c r="D13"/>
  <c r="D30" s="1"/>
  <c r="I13" l="1"/>
  <c r="J13"/>
  <c r="O292" i="2"/>
  <c r="O51" l="1"/>
  <c r="O8" l="1"/>
  <c r="O7" s="1"/>
  <c r="M313"/>
  <c r="M315"/>
  <c r="M310"/>
  <c r="M305"/>
  <c r="K320"/>
  <c r="K319" s="1"/>
  <c r="K318" s="1"/>
  <c r="K317" s="1"/>
  <c r="K315" s="1"/>
  <c r="M319"/>
  <c r="M318" s="1"/>
  <c r="M317" s="1"/>
  <c r="L319"/>
  <c r="L318" s="1"/>
  <c r="L317" s="1"/>
  <c r="L315" s="1"/>
  <c r="L310" s="1"/>
  <c r="J319"/>
  <c r="J318" s="1"/>
  <c r="J317" s="1"/>
  <c r="J315" s="1"/>
  <c r="J310" s="1"/>
  <c r="I319"/>
  <c r="I318" s="1"/>
  <c r="I317" s="1"/>
  <c r="I315" s="1"/>
  <c r="I310" s="1"/>
  <c r="H319"/>
  <c r="H318" s="1"/>
  <c r="H317" s="1"/>
  <c r="H315" s="1"/>
  <c r="H310" s="1"/>
  <c r="G319"/>
  <c r="G318" s="1"/>
  <c r="G317" s="1"/>
  <c r="G315" s="1"/>
  <c r="G310" s="1"/>
  <c r="F319"/>
  <c r="F318" s="1"/>
  <c r="F317" s="1"/>
  <c r="F315" s="1"/>
  <c r="F310" s="1"/>
  <c r="E319"/>
  <c r="E318" s="1"/>
  <c r="E317" s="1"/>
  <c r="E315" s="1"/>
  <c r="E310" s="1"/>
  <c r="K312"/>
  <c r="K311"/>
  <c r="K310" s="1"/>
  <c r="K309"/>
  <c r="K308"/>
  <c r="K307"/>
  <c r="K306"/>
  <c r="K305" s="1"/>
  <c r="L305"/>
  <c r="L304" s="1"/>
  <c r="J305"/>
  <c r="J304" s="1"/>
  <c r="I305"/>
  <c r="I304" s="1"/>
  <c r="H305"/>
  <c r="H304" s="1"/>
  <c r="G305"/>
  <c r="G304" s="1"/>
  <c r="F305"/>
  <c r="F304" s="1"/>
  <c r="E305"/>
  <c r="E304" s="1"/>
  <c r="K303"/>
  <c r="K302"/>
  <c r="K301" s="1"/>
  <c r="M301"/>
  <c r="L301"/>
  <c r="J301"/>
  <c r="I301"/>
  <c r="H301"/>
  <c r="G301"/>
  <c r="F301"/>
  <c r="E301"/>
  <c r="K300"/>
  <c r="K299" s="1"/>
  <c r="M299"/>
  <c r="L299"/>
  <c r="J299"/>
  <c r="I299"/>
  <c r="H299"/>
  <c r="G299"/>
  <c r="F299"/>
  <c r="E299"/>
  <c r="K297"/>
  <c r="M297"/>
  <c r="L297"/>
  <c r="J297"/>
  <c r="I297"/>
  <c r="H297"/>
  <c r="G297"/>
  <c r="F297"/>
  <c r="E297"/>
  <c r="M175"/>
  <c r="L175"/>
  <c r="E37"/>
  <c r="F37"/>
  <c r="G37"/>
  <c r="H37"/>
  <c r="I37"/>
  <c r="J37"/>
  <c r="L37"/>
  <c r="M37"/>
  <c r="K38"/>
  <c r="K37" s="1"/>
  <c r="R31" i="6"/>
  <c r="R174" i="2"/>
  <c r="R173" s="1"/>
  <c r="S174"/>
  <c r="S173" s="1"/>
  <c r="U174"/>
  <c r="U173" s="1"/>
  <c r="R108"/>
  <c r="S108"/>
  <c r="R289"/>
  <c r="R288" s="1"/>
  <c r="R287" s="1"/>
  <c r="S289"/>
  <c r="S288" s="1"/>
  <c r="S287" s="1"/>
  <c r="U289"/>
  <c r="U288" s="1"/>
  <c r="U287" s="1"/>
  <c r="R282"/>
  <c r="R281" s="1"/>
  <c r="R280" s="1"/>
  <c r="R279" s="1"/>
  <c r="S282"/>
  <c r="S281" s="1"/>
  <c r="S280" s="1"/>
  <c r="S279" s="1"/>
  <c r="U282"/>
  <c r="U281" s="1"/>
  <c r="U280" s="1"/>
  <c r="U279" s="1"/>
  <c r="R277"/>
  <c r="R276" s="1"/>
  <c r="R275" s="1"/>
  <c r="R274" s="1"/>
  <c r="R273" s="1"/>
  <c r="S277"/>
  <c r="S276" s="1"/>
  <c r="S275" s="1"/>
  <c r="S274" s="1"/>
  <c r="S273" s="1"/>
  <c r="U277"/>
  <c r="U276" s="1"/>
  <c r="U275" s="1"/>
  <c r="U274" s="1"/>
  <c r="U273" s="1"/>
  <c r="R271"/>
  <c r="R270" s="1"/>
  <c r="R269" s="1"/>
  <c r="R268" s="1"/>
  <c r="S271"/>
  <c r="S270" s="1"/>
  <c r="S269" s="1"/>
  <c r="S268" s="1"/>
  <c r="U271"/>
  <c r="U270" s="1"/>
  <c r="U269" s="1"/>
  <c r="U268" s="1"/>
  <c r="R264"/>
  <c r="R263" s="1"/>
  <c r="R262" s="1"/>
  <c r="S264"/>
  <c r="S263" s="1"/>
  <c r="S262" s="1"/>
  <c r="U264"/>
  <c r="U263" s="1"/>
  <c r="U262" s="1"/>
  <c r="U261" s="1"/>
  <c r="R258"/>
  <c r="R257" s="1"/>
  <c r="S258"/>
  <c r="S257" s="1"/>
  <c r="U258"/>
  <c r="U257" s="1"/>
  <c r="R231"/>
  <c r="R230" s="1"/>
  <c r="R229" s="1"/>
  <c r="S231"/>
  <c r="S230" s="1"/>
  <c r="S229" s="1"/>
  <c r="U231"/>
  <c r="U230" s="1"/>
  <c r="U229" s="1"/>
  <c r="R224"/>
  <c r="R223" s="1"/>
  <c r="R222" s="1"/>
  <c r="S224"/>
  <c r="S223" s="1"/>
  <c r="S222" s="1"/>
  <c r="U224"/>
  <c r="U223" s="1"/>
  <c r="U222" s="1"/>
  <c r="R211"/>
  <c r="R210" s="1"/>
  <c r="S211"/>
  <c r="S210" s="1"/>
  <c r="U211"/>
  <c r="U210" s="1"/>
  <c r="R201"/>
  <c r="R200" s="1"/>
  <c r="S201"/>
  <c r="S200" s="1"/>
  <c r="R194"/>
  <c r="R193" s="1"/>
  <c r="R192" s="1"/>
  <c r="S194"/>
  <c r="S193" s="1"/>
  <c r="S192" s="1"/>
  <c r="U194"/>
  <c r="U193" s="1"/>
  <c r="U192" s="1"/>
  <c r="R168"/>
  <c r="R161" s="1"/>
  <c r="S168"/>
  <c r="S161" s="1"/>
  <c r="U168"/>
  <c r="U161" s="1"/>
  <c r="R155"/>
  <c r="R154" s="1"/>
  <c r="R153" s="1"/>
  <c r="S155"/>
  <c r="S154" s="1"/>
  <c r="S153" s="1"/>
  <c r="U155"/>
  <c r="U154" s="1"/>
  <c r="U153" s="1"/>
  <c r="R149"/>
  <c r="R148" s="1"/>
  <c r="R147" s="1"/>
  <c r="S149"/>
  <c r="S148" s="1"/>
  <c r="S147" s="1"/>
  <c r="U149"/>
  <c r="U148" s="1"/>
  <c r="U147" s="1"/>
  <c r="R141"/>
  <c r="R140" s="1"/>
  <c r="R139" s="1"/>
  <c r="R138" s="1"/>
  <c r="R137" s="1"/>
  <c r="S141"/>
  <c r="S140" s="1"/>
  <c r="S139" s="1"/>
  <c r="S138" s="1"/>
  <c r="S137" s="1"/>
  <c r="U141"/>
  <c r="U140" s="1"/>
  <c r="U139" s="1"/>
  <c r="U138" s="1"/>
  <c r="U137" s="1"/>
  <c r="R131"/>
  <c r="R130" s="1"/>
  <c r="R129" s="1"/>
  <c r="S131"/>
  <c r="S130" s="1"/>
  <c r="S129" s="1"/>
  <c r="U131"/>
  <c r="U130" s="1"/>
  <c r="U129" s="1"/>
  <c r="R125"/>
  <c r="R124" s="1"/>
  <c r="R123" s="1"/>
  <c r="R122" s="1"/>
  <c r="R121" s="1"/>
  <c r="S125"/>
  <c r="S124" s="1"/>
  <c r="S123" s="1"/>
  <c r="S122" s="1"/>
  <c r="S121" s="1"/>
  <c r="U125"/>
  <c r="U124" s="1"/>
  <c r="U123" s="1"/>
  <c r="U122" s="1"/>
  <c r="U121" s="1"/>
  <c r="R119"/>
  <c r="R118" s="1"/>
  <c r="S119"/>
  <c r="S118" s="1"/>
  <c r="R106"/>
  <c r="S106"/>
  <c r="T106"/>
  <c r="U106"/>
  <c r="R76"/>
  <c r="S76"/>
  <c r="U76"/>
  <c r="R69"/>
  <c r="S69"/>
  <c r="U69"/>
  <c r="R49"/>
  <c r="R48" s="1"/>
  <c r="R47" s="1"/>
  <c r="R46" s="1"/>
  <c r="R45" s="1"/>
  <c r="S49"/>
  <c r="S48" s="1"/>
  <c r="S47" s="1"/>
  <c r="S46" s="1"/>
  <c r="S45" s="1"/>
  <c r="U49"/>
  <c r="U48" s="1"/>
  <c r="U47" s="1"/>
  <c r="U46" s="1"/>
  <c r="U45" s="1"/>
  <c r="R14"/>
  <c r="S14"/>
  <c r="U14"/>
  <c r="X83" i="6"/>
  <c r="X80"/>
  <c r="X76"/>
  <c r="X55"/>
  <c r="X53"/>
  <c r="X49"/>
  <c r="X31"/>
  <c r="Q85"/>
  <c r="Q84" s="1"/>
  <c r="Q83" s="1"/>
  <c r="W83"/>
  <c r="U84"/>
  <c r="U83" s="1"/>
  <c r="P84"/>
  <c r="P83" s="1"/>
  <c r="O84"/>
  <c r="O83" s="1"/>
  <c r="N84"/>
  <c r="N83" s="1"/>
  <c r="M84"/>
  <c r="M83" s="1"/>
  <c r="L84"/>
  <c r="L83" s="1"/>
  <c r="K84"/>
  <c r="K83" s="1"/>
  <c r="J84"/>
  <c r="J83" s="1"/>
  <c r="R83"/>
  <c r="Q82"/>
  <c r="Q81" s="1"/>
  <c r="Q80" s="1"/>
  <c r="U81"/>
  <c r="U80" s="1"/>
  <c r="R81"/>
  <c r="R80" s="1"/>
  <c r="P81"/>
  <c r="P80" s="1"/>
  <c r="O81"/>
  <c r="O80" s="1"/>
  <c r="N81"/>
  <c r="N80" s="1"/>
  <c r="M81"/>
  <c r="M80" s="1"/>
  <c r="L81"/>
  <c r="L80" s="1"/>
  <c r="K81"/>
  <c r="K80" s="1"/>
  <c r="J81"/>
  <c r="J80" s="1"/>
  <c r="Q78"/>
  <c r="Q77"/>
  <c r="U76"/>
  <c r="Y76" s="1"/>
  <c r="R76"/>
  <c r="P76"/>
  <c r="O76"/>
  <c r="N76"/>
  <c r="M76"/>
  <c r="L76"/>
  <c r="K76"/>
  <c r="J76"/>
  <c r="U74"/>
  <c r="R74"/>
  <c r="Q74"/>
  <c r="P74"/>
  <c r="O74"/>
  <c r="N74"/>
  <c r="M74"/>
  <c r="L74"/>
  <c r="K74"/>
  <c r="J74"/>
  <c r="Q73"/>
  <c r="Q72" s="1"/>
  <c r="U72"/>
  <c r="R72"/>
  <c r="P72"/>
  <c r="O72"/>
  <c r="N72"/>
  <c r="M72"/>
  <c r="L72"/>
  <c r="K72"/>
  <c r="J72"/>
  <c r="Q70"/>
  <c r="Q69" s="1"/>
  <c r="R69"/>
  <c r="P69"/>
  <c r="O69"/>
  <c r="N69"/>
  <c r="M69"/>
  <c r="L69"/>
  <c r="K69"/>
  <c r="J69"/>
  <c r="Q67"/>
  <c r="Q66"/>
  <c r="U64"/>
  <c r="R65"/>
  <c r="R64" s="1"/>
  <c r="P65"/>
  <c r="P64" s="1"/>
  <c r="O65"/>
  <c r="O64" s="1"/>
  <c r="N65"/>
  <c r="N64" s="1"/>
  <c r="M65"/>
  <c r="M64" s="1"/>
  <c r="L65"/>
  <c r="L64" s="1"/>
  <c r="K65"/>
  <c r="K64" s="1"/>
  <c r="J65"/>
  <c r="J64" s="1"/>
  <c r="Q62"/>
  <c r="Q61"/>
  <c r="Q60"/>
  <c r="R59"/>
  <c r="P59"/>
  <c r="O59"/>
  <c r="N59"/>
  <c r="M59"/>
  <c r="L59"/>
  <c r="K59"/>
  <c r="J59"/>
  <c r="Q58"/>
  <c r="Q57"/>
  <c r="R56"/>
  <c r="P56"/>
  <c r="O56"/>
  <c r="N56"/>
  <c r="M56"/>
  <c r="L56"/>
  <c r="K56"/>
  <c r="J56"/>
  <c r="Q54"/>
  <c r="Q53" s="1"/>
  <c r="U53"/>
  <c r="Y53" s="1"/>
  <c r="R53"/>
  <c r="P53"/>
  <c r="O53"/>
  <c r="N53"/>
  <c r="M53"/>
  <c r="L53"/>
  <c r="K53"/>
  <c r="J53"/>
  <c r="Q51"/>
  <c r="U49"/>
  <c r="Y49" s="1"/>
  <c r="R49"/>
  <c r="Q44"/>
  <c r="Q43"/>
  <c r="R42"/>
  <c r="P42"/>
  <c r="O42"/>
  <c r="N42"/>
  <c r="M42"/>
  <c r="L42"/>
  <c r="K42"/>
  <c r="J42"/>
  <c r="Q41"/>
  <c r="Q40"/>
  <c r="Q39"/>
  <c r="Q37"/>
  <c r="R36"/>
  <c r="P36"/>
  <c r="O36"/>
  <c r="N36"/>
  <c r="M36"/>
  <c r="L36"/>
  <c r="K36"/>
  <c r="J36"/>
  <c r="Q29"/>
  <c r="Q28" s="1"/>
  <c r="U28"/>
  <c r="R28"/>
  <c r="P28"/>
  <c r="O28"/>
  <c r="N28"/>
  <c r="M28"/>
  <c r="L28"/>
  <c r="K28"/>
  <c r="J28"/>
  <c r="Q27"/>
  <c r="Q26" s="1"/>
  <c r="U26"/>
  <c r="R26"/>
  <c r="P26"/>
  <c r="O26"/>
  <c r="N26"/>
  <c r="M26"/>
  <c r="L26"/>
  <c r="K26"/>
  <c r="J26"/>
  <c r="Q24"/>
  <c r="Q23" s="1"/>
  <c r="Q22" s="1"/>
  <c r="R23"/>
  <c r="R22" s="1"/>
  <c r="P23"/>
  <c r="P22" s="1"/>
  <c r="O23"/>
  <c r="O22" s="1"/>
  <c r="N23"/>
  <c r="N22" s="1"/>
  <c r="M23"/>
  <c r="M22" s="1"/>
  <c r="L23"/>
  <c r="L22" s="1"/>
  <c r="K23"/>
  <c r="K22" s="1"/>
  <c r="J23"/>
  <c r="J22" s="1"/>
  <c r="Q21"/>
  <c r="Q20" s="1"/>
  <c r="U10"/>
  <c r="R20"/>
  <c r="P20"/>
  <c r="O20"/>
  <c r="N20"/>
  <c r="M20"/>
  <c r="L20"/>
  <c r="K20"/>
  <c r="J20"/>
  <c r="Q19"/>
  <c r="Q18" s="1"/>
  <c r="R18"/>
  <c r="P18"/>
  <c r="O18"/>
  <c r="N18"/>
  <c r="M18"/>
  <c r="L18"/>
  <c r="K18"/>
  <c r="J18"/>
  <c r="Q17"/>
  <c r="Q16"/>
  <c r="R15"/>
  <c r="P15"/>
  <c r="O15"/>
  <c r="N15"/>
  <c r="M15"/>
  <c r="L15"/>
  <c r="K15"/>
  <c r="J15"/>
  <c r="Q12"/>
  <c r="Q11" s="1"/>
  <c r="R11"/>
  <c r="P11"/>
  <c r="O11"/>
  <c r="N11"/>
  <c r="M11"/>
  <c r="L11"/>
  <c r="K11"/>
  <c r="J11"/>
  <c r="X79" l="1"/>
  <c r="R267" i="2"/>
  <c r="R336"/>
  <c r="S267"/>
  <c r="S336"/>
  <c r="U267"/>
  <c r="U336"/>
  <c r="S30"/>
  <c r="S29" s="1"/>
  <c r="R30"/>
  <c r="R29" s="1"/>
  <c r="U146"/>
  <c r="U329"/>
  <c r="S152"/>
  <c r="S330"/>
  <c r="R160"/>
  <c r="R159" s="1"/>
  <c r="R338"/>
  <c r="U221"/>
  <c r="U331"/>
  <c r="S228"/>
  <c r="S227" s="1"/>
  <c r="S341"/>
  <c r="U152"/>
  <c r="U330"/>
  <c r="S160"/>
  <c r="S159" s="1"/>
  <c r="S338"/>
  <c r="R191"/>
  <c r="R177" s="1"/>
  <c r="R333"/>
  <c r="U228"/>
  <c r="U227" s="1"/>
  <c r="U341"/>
  <c r="R261"/>
  <c r="R286"/>
  <c r="R285" s="1"/>
  <c r="R335"/>
  <c r="R146"/>
  <c r="R329"/>
  <c r="U160"/>
  <c r="U159" s="1"/>
  <c r="U338"/>
  <c r="S191"/>
  <c r="S177" s="1"/>
  <c r="S333"/>
  <c r="R221"/>
  <c r="R331"/>
  <c r="S261"/>
  <c r="S286"/>
  <c r="S285" s="1"/>
  <c r="S335"/>
  <c r="S146"/>
  <c r="S145" s="1"/>
  <c r="S329"/>
  <c r="R152"/>
  <c r="R330"/>
  <c r="U191"/>
  <c r="U177" s="1"/>
  <c r="U333"/>
  <c r="S221"/>
  <c r="S331"/>
  <c r="R228"/>
  <c r="R227" s="1"/>
  <c r="R341"/>
  <c r="U286"/>
  <c r="U285" s="1"/>
  <c r="U335"/>
  <c r="S199"/>
  <c r="S198"/>
  <c r="R199"/>
  <c r="R198"/>
  <c r="R68"/>
  <c r="S68"/>
  <c r="W79" i="6"/>
  <c r="Q198" i="2"/>
  <c r="N79" i="6"/>
  <c r="X35"/>
  <c r="X30" s="1"/>
  <c r="R10"/>
  <c r="K79"/>
  <c r="L79"/>
  <c r="P79"/>
  <c r="M68"/>
  <c r="M63" s="1"/>
  <c r="P35"/>
  <c r="P30" s="1"/>
  <c r="R79"/>
  <c r="P25"/>
  <c r="X52"/>
  <c r="M25"/>
  <c r="S134" i="2"/>
  <c r="S133" s="1"/>
  <c r="J10" i="6"/>
  <c r="N10"/>
  <c r="J55"/>
  <c r="J52" s="1"/>
  <c r="N55"/>
  <c r="N52" s="1"/>
  <c r="O79"/>
  <c r="U134" i="2"/>
  <c r="U133" s="1"/>
  <c r="Q15" i="6"/>
  <c r="Q10" s="1"/>
  <c r="Q65"/>
  <c r="Q64" s="1"/>
  <c r="K10"/>
  <c r="J25"/>
  <c r="N25"/>
  <c r="J35"/>
  <c r="J30" s="1"/>
  <c r="N35"/>
  <c r="N30" s="1"/>
  <c r="Q42"/>
  <c r="Q56"/>
  <c r="L55"/>
  <c r="L52" s="1"/>
  <c r="K68"/>
  <c r="K63" s="1"/>
  <c r="U56" i="2"/>
  <c r="M304"/>
  <c r="K304"/>
  <c r="U35" i="6"/>
  <c r="Q295" i="2"/>
  <c r="F296"/>
  <c r="F295" s="1"/>
  <c r="F294" s="1"/>
  <c r="F293" s="1"/>
  <c r="F292" s="1"/>
  <c r="L296"/>
  <c r="L295" s="1"/>
  <c r="L294" s="1"/>
  <c r="L293" s="1"/>
  <c r="L292" s="1"/>
  <c r="M296"/>
  <c r="G296"/>
  <c r="G295" s="1"/>
  <c r="G294" s="1"/>
  <c r="G293" s="1"/>
  <c r="G292" s="1"/>
  <c r="E296"/>
  <c r="E295" s="1"/>
  <c r="E294" s="1"/>
  <c r="E293" s="1"/>
  <c r="E292" s="1"/>
  <c r="I296"/>
  <c r="I295" s="1"/>
  <c r="I294" s="1"/>
  <c r="I293" s="1"/>
  <c r="I292" s="1"/>
  <c r="K296"/>
  <c r="H296"/>
  <c r="H295" s="1"/>
  <c r="H294" s="1"/>
  <c r="H293" s="1"/>
  <c r="H292" s="1"/>
  <c r="J296"/>
  <c r="J295" s="1"/>
  <c r="J294" s="1"/>
  <c r="J293" s="1"/>
  <c r="J292" s="1"/>
  <c r="R56"/>
  <c r="S56"/>
  <c r="J79" i="6"/>
  <c r="M10"/>
  <c r="L25"/>
  <c r="M35"/>
  <c r="M30" s="1"/>
  <c r="Q36"/>
  <c r="M55"/>
  <c r="M52" s="1"/>
  <c r="Q59"/>
  <c r="Q68"/>
  <c r="Q76"/>
  <c r="L68"/>
  <c r="L63" s="1"/>
  <c r="P68"/>
  <c r="P63" s="1"/>
  <c r="P55"/>
  <c r="P52" s="1"/>
  <c r="O10"/>
  <c r="K35"/>
  <c r="K30" s="1"/>
  <c r="O35"/>
  <c r="O30" s="1"/>
  <c r="L35"/>
  <c r="L30" s="1"/>
  <c r="R55"/>
  <c r="R52" s="1"/>
  <c r="O68"/>
  <c r="O63" s="1"/>
  <c r="U79"/>
  <c r="X68"/>
  <c r="X63" s="1"/>
  <c r="U68"/>
  <c r="Q25"/>
  <c r="M79"/>
  <c r="Q79"/>
  <c r="R25"/>
  <c r="R35"/>
  <c r="R30" s="1"/>
  <c r="K55"/>
  <c r="K52" s="1"/>
  <c r="O55"/>
  <c r="O52" s="1"/>
  <c r="U55"/>
  <c r="J68"/>
  <c r="J63" s="1"/>
  <c r="N68"/>
  <c r="N63" s="1"/>
  <c r="R68"/>
  <c r="R63" s="1"/>
  <c r="L10"/>
  <c r="P10"/>
  <c r="K25"/>
  <c r="O25"/>
  <c r="U25"/>
  <c r="U9" s="1"/>
  <c r="R134" i="2"/>
  <c r="R133" s="1"/>
  <c r="R145" l="1"/>
  <c r="U145"/>
  <c r="X8" i="6"/>
  <c r="X7" s="1"/>
  <c r="R55" i="2"/>
  <c r="R54" s="1"/>
  <c r="R53" s="1"/>
  <c r="S55"/>
  <c r="S54" s="1"/>
  <c r="S53" s="1"/>
  <c r="U63" i="6"/>
  <c r="Y68"/>
  <c r="U52"/>
  <c r="Y55"/>
  <c r="U30"/>
  <c r="Y35"/>
  <c r="Q294" i="2"/>
  <c r="W7" i="6"/>
  <c r="Y7"/>
  <c r="Q35"/>
  <c r="Q30" s="1"/>
  <c r="J9"/>
  <c r="J8" s="1"/>
  <c r="J7" s="1"/>
  <c r="P9"/>
  <c r="P8" s="1"/>
  <c r="P7" s="1"/>
  <c r="N9"/>
  <c r="N8" s="1"/>
  <c r="N7" s="1"/>
  <c r="L9"/>
  <c r="L8" s="1"/>
  <c r="L7" s="1"/>
  <c r="M9"/>
  <c r="M8" s="1"/>
  <c r="M7" s="1"/>
  <c r="Q55"/>
  <c r="Q52" s="1"/>
  <c r="K9"/>
  <c r="K8" s="1"/>
  <c r="K7" s="1"/>
  <c r="Q63"/>
  <c r="O9"/>
  <c r="O8" s="1"/>
  <c r="O7" s="1"/>
  <c r="K295" i="2"/>
  <c r="K294" s="1"/>
  <c r="K293" s="1"/>
  <c r="K292" s="1"/>
  <c r="R9" i="6"/>
  <c r="R8" s="1"/>
  <c r="R7" s="1"/>
  <c r="Q9"/>
  <c r="M295" i="2"/>
  <c r="M294" s="1"/>
  <c r="M293" s="1"/>
  <c r="M292" s="1"/>
  <c r="U8" i="6" l="1"/>
  <c r="U7" s="1"/>
  <c r="Q293" i="2"/>
  <c r="Q8" i="6"/>
  <c r="Q7" s="1"/>
  <c r="R256" i="2"/>
  <c r="S256"/>
  <c r="U256"/>
  <c r="R209"/>
  <c r="S209"/>
  <c r="U209"/>
  <c r="U208" s="1"/>
  <c r="R172"/>
  <c r="S172"/>
  <c r="U172"/>
  <c r="R128"/>
  <c r="R127" s="1"/>
  <c r="S128"/>
  <c r="S127" s="1"/>
  <c r="U128"/>
  <c r="U127" s="1"/>
  <c r="R117"/>
  <c r="R116" s="1"/>
  <c r="R115" s="1"/>
  <c r="S117"/>
  <c r="R13"/>
  <c r="R12" s="1"/>
  <c r="S13"/>
  <c r="S12" s="1"/>
  <c r="Q288"/>
  <c r="Q281"/>
  <c r="Q275"/>
  <c r="Q269"/>
  <c r="Q263"/>
  <c r="Q257"/>
  <c r="Q250"/>
  <c r="Q244"/>
  <c r="Q238"/>
  <c r="Q230"/>
  <c r="Q223"/>
  <c r="Q210"/>
  <c r="Q193"/>
  <c r="Q180"/>
  <c r="Q173"/>
  <c r="Q154"/>
  <c r="Q148"/>
  <c r="Q139"/>
  <c r="Q123"/>
  <c r="Q116"/>
  <c r="Q47"/>
  <c r="J106"/>
  <c r="K106"/>
  <c r="M106"/>
  <c r="I106"/>
  <c r="J163"/>
  <c r="J162" s="1"/>
  <c r="K163"/>
  <c r="K162" s="1"/>
  <c r="M163"/>
  <c r="M162" s="1"/>
  <c r="I163"/>
  <c r="I162" s="1"/>
  <c r="J232"/>
  <c r="J231" s="1"/>
  <c r="J230" s="1"/>
  <c r="L232"/>
  <c r="L231" s="1"/>
  <c r="L230" s="1"/>
  <c r="L229" s="1"/>
  <c r="L228" s="1"/>
  <c r="M232"/>
  <c r="M231" s="1"/>
  <c r="I232"/>
  <c r="I231" s="1"/>
  <c r="M76"/>
  <c r="M27"/>
  <c r="M26" s="1"/>
  <c r="M25" s="1"/>
  <c r="M24" s="1"/>
  <c r="M23" s="1"/>
  <c r="M290"/>
  <c r="M289" s="1"/>
  <c r="M283"/>
  <c r="M282" s="1"/>
  <c r="M277"/>
  <c r="M276" s="1"/>
  <c r="M271"/>
  <c r="M270" s="1"/>
  <c r="M265"/>
  <c r="M264" s="1"/>
  <c r="M259"/>
  <c r="M258" s="1"/>
  <c r="M252"/>
  <c r="M251" s="1"/>
  <c r="M246"/>
  <c r="M245" s="1"/>
  <c r="M240"/>
  <c r="M239" s="1"/>
  <c r="M225"/>
  <c r="M224" s="1"/>
  <c r="M212"/>
  <c r="M211" s="1"/>
  <c r="M202"/>
  <c r="M201" s="1"/>
  <c r="M195"/>
  <c r="M194" s="1"/>
  <c r="M181"/>
  <c r="M174"/>
  <c r="M169"/>
  <c r="M168" s="1"/>
  <c r="M156"/>
  <c r="M155" s="1"/>
  <c r="M150"/>
  <c r="M149" s="1"/>
  <c r="M141"/>
  <c r="M140" s="1"/>
  <c r="M135"/>
  <c r="M131"/>
  <c r="M130" s="1"/>
  <c r="M125"/>
  <c r="M124" s="1"/>
  <c r="M119"/>
  <c r="M118" s="1"/>
  <c r="M85"/>
  <c r="M69"/>
  <c r="M63"/>
  <c r="M60"/>
  <c r="M57"/>
  <c r="M49"/>
  <c r="M48" s="1"/>
  <c r="M43"/>
  <c r="M42" s="1"/>
  <c r="M39"/>
  <c r="M35"/>
  <c r="U42"/>
  <c r="U33" s="1"/>
  <c r="U32" s="1"/>
  <c r="U31" s="1"/>
  <c r="U30" s="1"/>
  <c r="U108"/>
  <c r="U68" s="1"/>
  <c r="U55" s="1"/>
  <c r="U54" s="1"/>
  <c r="U53" s="1"/>
  <c r="U120"/>
  <c r="U119" s="1"/>
  <c r="U118" s="1"/>
  <c r="U117" s="1"/>
  <c r="U116" s="1"/>
  <c r="U115" s="1"/>
  <c r="U201"/>
  <c r="U200" s="1"/>
  <c r="T42"/>
  <c r="T33" s="1"/>
  <c r="T32" s="1"/>
  <c r="T31" s="1"/>
  <c r="T50"/>
  <c r="T49" s="1"/>
  <c r="T48" s="1"/>
  <c r="T47" s="1"/>
  <c r="T46" s="1"/>
  <c r="T45" s="1"/>
  <c r="T120"/>
  <c r="T126"/>
  <c r="T125" s="1"/>
  <c r="T131"/>
  <c r="T130" s="1"/>
  <c r="T129" s="1"/>
  <c r="T142"/>
  <c r="T143"/>
  <c r="T144"/>
  <c r="T149"/>
  <c r="T155"/>
  <c r="T154" s="1"/>
  <c r="T153" s="1"/>
  <c r="T168"/>
  <c r="T161" s="1"/>
  <c r="T194"/>
  <c r="T193" s="1"/>
  <c r="T192" s="1"/>
  <c r="T201"/>
  <c r="T200" s="1"/>
  <c r="T213"/>
  <c r="T214"/>
  <c r="T224"/>
  <c r="T223" s="1"/>
  <c r="T222" s="1"/>
  <c r="T231"/>
  <c r="T230" s="1"/>
  <c r="T229" s="1"/>
  <c r="T258"/>
  <c r="T264"/>
  <c r="T263" s="1"/>
  <c r="T262" s="1"/>
  <c r="T261" s="1"/>
  <c r="T272"/>
  <c r="T271" s="1"/>
  <c r="T277"/>
  <c r="T276" s="1"/>
  <c r="T275" s="1"/>
  <c r="T274" s="1"/>
  <c r="T273" s="1"/>
  <c r="T282"/>
  <c r="T281" s="1"/>
  <c r="T280" s="1"/>
  <c r="T279" s="1"/>
  <c r="T289"/>
  <c r="T288" s="1"/>
  <c r="T287" s="1"/>
  <c r="I63"/>
  <c r="J63"/>
  <c r="H63"/>
  <c r="I57"/>
  <c r="J57"/>
  <c r="H57"/>
  <c r="I60"/>
  <c r="I69"/>
  <c r="I76"/>
  <c r="I85"/>
  <c r="I108"/>
  <c r="I119"/>
  <c r="I118" s="1"/>
  <c r="I131"/>
  <c r="I130" s="1"/>
  <c r="I129" s="1"/>
  <c r="I135"/>
  <c r="I125"/>
  <c r="I124" s="1"/>
  <c r="I123" s="1"/>
  <c r="I122" s="1"/>
  <c r="I121" s="1"/>
  <c r="I141"/>
  <c r="I140" s="1"/>
  <c r="I139" s="1"/>
  <c r="I138" s="1"/>
  <c r="I137" s="1"/>
  <c r="J60"/>
  <c r="J69"/>
  <c r="J76"/>
  <c r="J85"/>
  <c r="J108"/>
  <c r="J119"/>
  <c r="J118" s="1"/>
  <c r="J117" s="1"/>
  <c r="J131"/>
  <c r="J130" s="1"/>
  <c r="J129" s="1"/>
  <c r="J135"/>
  <c r="J125"/>
  <c r="J124" s="1"/>
  <c r="J123" s="1"/>
  <c r="J141"/>
  <c r="J140" s="1"/>
  <c r="J139" s="1"/>
  <c r="J138" s="1"/>
  <c r="J137" s="1"/>
  <c r="K58"/>
  <c r="K57" s="1"/>
  <c r="K61"/>
  <c r="K60" s="1"/>
  <c r="K64"/>
  <c r="K63" s="1"/>
  <c r="K70"/>
  <c r="K69" s="1"/>
  <c r="K77"/>
  <c r="K76" s="1"/>
  <c r="K86"/>
  <c r="K85" s="1"/>
  <c r="K110"/>
  <c r="K108" s="1"/>
  <c r="K119"/>
  <c r="K118" s="1"/>
  <c r="K117" s="1"/>
  <c r="K116" s="1"/>
  <c r="K115" s="1"/>
  <c r="K132"/>
  <c r="K131" s="1"/>
  <c r="K130" s="1"/>
  <c r="K129" s="1"/>
  <c r="K136"/>
  <c r="K135" s="1"/>
  <c r="K126"/>
  <c r="K125" s="1"/>
  <c r="K124" s="1"/>
  <c r="K123" s="1"/>
  <c r="K122" s="1"/>
  <c r="K121" s="1"/>
  <c r="K142"/>
  <c r="K141" s="1"/>
  <c r="K140" s="1"/>
  <c r="K139" s="1"/>
  <c r="K138" s="1"/>
  <c r="K137" s="1"/>
  <c r="L118"/>
  <c r="L131"/>
  <c r="L135"/>
  <c r="L125"/>
  <c r="L124" s="1"/>
  <c r="L123" s="1"/>
  <c r="L122" s="1"/>
  <c r="L121" s="1"/>
  <c r="L140"/>
  <c r="H60"/>
  <c r="H69"/>
  <c r="H76"/>
  <c r="H85"/>
  <c r="H108"/>
  <c r="H119"/>
  <c r="H118" s="1"/>
  <c r="H117" s="1"/>
  <c r="H116" s="1"/>
  <c r="H115" s="1"/>
  <c r="H131"/>
  <c r="H130" s="1"/>
  <c r="H129" s="1"/>
  <c r="H135"/>
  <c r="H125"/>
  <c r="H124" s="1"/>
  <c r="H123" s="1"/>
  <c r="H122" s="1"/>
  <c r="H121" s="1"/>
  <c r="H141"/>
  <c r="H140" s="1"/>
  <c r="H139" s="1"/>
  <c r="H138" s="1"/>
  <c r="H137" s="1"/>
  <c r="G125"/>
  <c r="G124" s="1"/>
  <c r="G123" s="1"/>
  <c r="G122" s="1"/>
  <c r="G121" s="1"/>
  <c r="F125"/>
  <c r="F124" s="1"/>
  <c r="F123" s="1"/>
  <c r="F122" s="1"/>
  <c r="F121" s="1"/>
  <c r="E125"/>
  <c r="E124" s="1"/>
  <c r="E123" s="1"/>
  <c r="E122" s="1"/>
  <c r="E121" s="1"/>
  <c r="K291"/>
  <c r="K290" s="1"/>
  <c r="K289" s="1"/>
  <c r="K288" s="1"/>
  <c r="K287" s="1"/>
  <c r="L290"/>
  <c r="L289" s="1"/>
  <c r="L288" s="1"/>
  <c r="L287" s="1"/>
  <c r="K260"/>
  <c r="K259" s="1"/>
  <c r="K258" s="1"/>
  <c r="K257" s="1"/>
  <c r="K256" s="1"/>
  <c r="K255" s="1"/>
  <c r="K266"/>
  <c r="K265" s="1"/>
  <c r="K264" s="1"/>
  <c r="K263" s="1"/>
  <c r="K262" s="1"/>
  <c r="K261" s="1"/>
  <c r="K272"/>
  <c r="K271" s="1"/>
  <c r="K270" s="1"/>
  <c r="K269" s="1"/>
  <c r="K268" s="1"/>
  <c r="K267" s="1"/>
  <c r="K278"/>
  <c r="K277" s="1"/>
  <c r="K276" s="1"/>
  <c r="K275" s="1"/>
  <c r="K274" s="1"/>
  <c r="K273" s="1"/>
  <c r="K284"/>
  <c r="K283" s="1"/>
  <c r="K282" s="1"/>
  <c r="K281" s="1"/>
  <c r="K280" s="1"/>
  <c r="K279" s="1"/>
  <c r="L259"/>
  <c r="L258" s="1"/>
  <c r="L257" s="1"/>
  <c r="L256" s="1"/>
  <c r="L255" s="1"/>
  <c r="L277"/>
  <c r="L265"/>
  <c r="L264" s="1"/>
  <c r="L263" s="1"/>
  <c r="L262" s="1"/>
  <c r="L261" s="1"/>
  <c r="L271"/>
  <c r="L270" s="1"/>
  <c r="L269" s="1"/>
  <c r="L268" s="1"/>
  <c r="L267" s="1"/>
  <c r="L283"/>
  <c r="L252"/>
  <c r="L251" s="1"/>
  <c r="L250" s="1"/>
  <c r="L249" s="1"/>
  <c r="L246"/>
  <c r="L240"/>
  <c r="L239" s="1"/>
  <c r="L225"/>
  <c r="L212"/>
  <c r="L211" s="1"/>
  <c r="L210" s="1"/>
  <c r="L209" s="1"/>
  <c r="L208" s="1"/>
  <c r="L202"/>
  <c r="L201" s="1"/>
  <c r="L200" s="1"/>
  <c r="L195"/>
  <c r="L181"/>
  <c r="L180" s="1"/>
  <c r="L179" s="1"/>
  <c r="L178" s="1"/>
  <c r="L174"/>
  <c r="L173" s="1"/>
  <c r="L172" s="1"/>
  <c r="L169"/>
  <c r="L156"/>
  <c r="L155" s="1"/>
  <c r="L154" s="1"/>
  <c r="L153" s="1"/>
  <c r="L152" s="1"/>
  <c r="L150"/>
  <c r="L149" s="1"/>
  <c r="L148" s="1"/>
  <c r="L147" s="1"/>
  <c r="L49"/>
  <c r="L48" s="1"/>
  <c r="L47" s="1"/>
  <c r="L46" s="1"/>
  <c r="L45" s="1"/>
  <c r="L43"/>
  <c r="L42" s="1"/>
  <c r="L35"/>
  <c r="L34" s="1"/>
  <c r="L27"/>
  <c r="L26" s="1"/>
  <c r="L25" s="1"/>
  <c r="L24" s="1"/>
  <c r="L23" s="1"/>
  <c r="J290"/>
  <c r="J289" s="1"/>
  <c r="J288" s="1"/>
  <c r="J287" s="1"/>
  <c r="J286" s="1"/>
  <c r="J283"/>
  <c r="J282" s="1"/>
  <c r="J281" s="1"/>
  <c r="J280" s="1"/>
  <c r="J279" s="1"/>
  <c r="J277"/>
  <c r="J276" s="1"/>
  <c r="J275" s="1"/>
  <c r="J274" s="1"/>
  <c r="J273" s="1"/>
  <c r="J271"/>
  <c r="J270" s="1"/>
  <c r="J269" s="1"/>
  <c r="J268" s="1"/>
  <c r="J267" s="1"/>
  <c r="J265"/>
  <c r="J264" s="1"/>
  <c r="J263" s="1"/>
  <c r="J262" s="1"/>
  <c r="J261" s="1"/>
  <c r="J259"/>
  <c r="J258" s="1"/>
  <c r="J257" s="1"/>
  <c r="J252"/>
  <c r="J251" s="1"/>
  <c r="J250" s="1"/>
  <c r="J249" s="1"/>
  <c r="J248" s="1"/>
  <c r="J246"/>
  <c r="J245" s="1"/>
  <c r="J244" s="1"/>
  <c r="J243" s="1"/>
  <c r="J242" s="1"/>
  <c r="J240"/>
  <c r="J239" s="1"/>
  <c r="J238" s="1"/>
  <c r="J225"/>
  <c r="J224" s="1"/>
  <c r="J223" s="1"/>
  <c r="J222" s="1"/>
  <c r="J212"/>
  <c r="J211" s="1"/>
  <c r="J210" s="1"/>
  <c r="J209" s="1"/>
  <c r="J208" s="1"/>
  <c r="J202"/>
  <c r="J201" s="1"/>
  <c r="I202"/>
  <c r="I201" s="1"/>
  <c r="J195"/>
  <c r="J194" s="1"/>
  <c r="J193" s="1"/>
  <c r="J182"/>
  <c r="J181" s="1"/>
  <c r="J180" s="1"/>
  <c r="J175"/>
  <c r="J174" s="1"/>
  <c r="J173" s="1"/>
  <c r="J172" s="1"/>
  <c r="J171" s="1"/>
  <c r="J169"/>
  <c r="J168" s="1"/>
  <c r="J156"/>
  <c r="J155" s="1"/>
  <c r="J154" s="1"/>
  <c r="J153" s="1"/>
  <c r="J152" s="1"/>
  <c r="J150"/>
  <c r="J149" s="1"/>
  <c r="J148" s="1"/>
  <c r="J147" s="1"/>
  <c r="J49"/>
  <c r="J48" s="1"/>
  <c r="J47" s="1"/>
  <c r="J46" s="1"/>
  <c r="J45" s="1"/>
  <c r="J43"/>
  <c r="J39"/>
  <c r="J35"/>
  <c r="J27"/>
  <c r="J26" s="1"/>
  <c r="J25" s="1"/>
  <c r="J24" s="1"/>
  <c r="J23" s="1"/>
  <c r="J19"/>
  <c r="J15"/>
  <c r="I225"/>
  <c r="I224" s="1"/>
  <c r="I223" s="1"/>
  <c r="I222" s="1"/>
  <c r="I265"/>
  <c r="I264" s="1"/>
  <c r="I263" s="1"/>
  <c r="I262" s="1"/>
  <c r="I261" s="1"/>
  <c r="I212"/>
  <c r="I211" s="1"/>
  <c r="I210" s="1"/>
  <c r="I209" s="1"/>
  <c r="I208" s="1"/>
  <c r="H212"/>
  <c r="H211" s="1"/>
  <c r="H210" s="1"/>
  <c r="H209" s="1"/>
  <c r="H208" s="1"/>
  <c r="G225"/>
  <c r="G224" s="1"/>
  <c r="G223" s="1"/>
  <c r="G222" s="1"/>
  <c r="G221" s="1"/>
  <c r="H225"/>
  <c r="H224" s="1"/>
  <c r="H223" s="1"/>
  <c r="H222" s="1"/>
  <c r="F225"/>
  <c r="F224" s="1"/>
  <c r="F223" s="1"/>
  <c r="F222" s="1"/>
  <c r="F221" s="1"/>
  <c r="G212"/>
  <c r="F212"/>
  <c r="G169"/>
  <c r="G168" s="1"/>
  <c r="G163"/>
  <c r="G162" s="1"/>
  <c r="H169"/>
  <c r="H168" s="1"/>
  <c r="H163"/>
  <c r="H162" s="1"/>
  <c r="I169"/>
  <c r="I168" s="1"/>
  <c r="F169"/>
  <c r="F168" s="1"/>
  <c r="F163"/>
  <c r="F162" s="1"/>
  <c r="G150"/>
  <c r="G149" s="1"/>
  <c r="G148" s="1"/>
  <c r="G147" s="1"/>
  <c r="G146" s="1"/>
  <c r="G156"/>
  <c r="G155" s="1"/>
  <c r="G154" s="1"/>
  <c r="G153" s="1"/>
  <c r="G152" s="1"/>
  <c r="H202"/>
  <c r="H201" s="1"/>
  <c r="I290"/>
  <c r="I289" s="1"/>
  <c r="I288" s="1"/>
  <c r="I287" s="1"/>
  <c r="I283"/>
  <c r="I282" s="1"/>
  <c r="I281" s="1"/>
  <c r="I280" s="1"/>
  <c r="I279" s="1"/>
  <c r="I277"/>
  <c r="I276" s="1"/>
  <c r="I275" s="1"/>
  <c r="I274" s="1"/>
  <c r="I273" s="1"/>
  <c r="I271"/>
  <c r="I270" s="1"/>
  <c r="I269" s="1"/>
  <c r="I268" s="1"/>
  <c r="I267" s="1"/>
  <c r="H265"/>
  <c r="H264" s="1"/>
  <c r="H263" s="1"/>
  <c r="H262" s="1"/>
  <c r="H261" s="1"/>
  <c r="I259"/>
  <c r="I258" s="1"/>
  <c r="I257" s="1"/>
  <c r="I256" s="1"/>
  <c r="I255" s="1"/>
  <c r="I252"/>
  <c r="I251" s="1"/>
  <c r="I250" s="1"/>
  <c r="I249" s="1"/>
  <c r="I246"/>
  <c r="I245" s="1"/>
  <c r="I244" s="1"/>
  <c r="I243" s="1"/>
  <c r="I242" s="1"/>
  <c r="I240"/>
  <c r="I239" s="1"/>
  <c r="I238" s="1"/>
  <c r="I219"/>
  <c r="J219"/>
  <c r="J218" s="1"/>
  <c r="J217" s="1"/>
  <c r="J216" s="1"/>
  <c r="I195"/>
  <c r="I194" s="1"/>
  <c r="I193" s="1"/>
  <c r="I192" s="1"/>
  <c r="I191" s="1"/>
  <c r="I182"/>
  <c r="I181" s="1"/>
  <c r="I180" s="1"/>
  <c r="I179" s="1"/>
  <c r="I178" s="1"/>
  <c r="I175"/>
  <c r="I174" s="1"/>
  <c r="I173" s="1"/>
  <c r="I172" s="1"/>
  <c r="I156"/>
  <c r="I155" s="1"/>
  <c r="I154" s="1"/>
  <c r="I153" s="1"/>
  <c r="I152" s="1"/>
  <c r="I150"/>
  <c r="I149" s="1"/>
  <c r="I148" s="1"/>
  <c r="I147" s="1"/>
  <c r="I49"/>
  <c r="I48" s="1"/>
  <c r="I47" s="1"/>
  <c r="I43"/>
  <c r="I39"/>
  <c r="I35"/>
  <c r="I27"/>
  <c r="I26" s="1"/>
  <c r="I25" s="1"/>
  <c r="I24" s="1"/>
  <c r="I23" s="1"/>
  <c r="I19"/>
  <c r="I15"/>
  <c r="H150"/>
  <c r="H149" s="1"/>
  <c r="H148" s="1"/>
  <c r="H147" s="1"/>
  <c r="H156"/>
  <c r="H155" s="1"/>
  <c r="H154" s="1"/>
  <c r="H153" s="1"/>
  <c r="H152" s="1"/>
  <c r="H182"/>
  <c r="H181" s="1"/>
  <c r="H180" s="1"/>
  <c r="H179" s="1"/>
  <c r="H178" s="1"/>
  <c r="H195"/>
  <c r="H194" s="1"/>
  <c r="H193" s="1"/>
  <c r="H192" s="1"/>
  <c r="H191" s="1"/>
  <c r="H15"/>
  <c r="H19"/>
  <c r="H26"/>
  <c r="H25" s="1"/>
  <c r="H24" s="1"/>
  <c r="H23" s="1"/>
  <c r="H35"/>
  <c r="H39"/>
  <c r="H43"/>
  <c r="H49"/>
  <c r="H48" s="1"/>
  <c r="H47" s="1"/>
  <c r="H46" s="1"/>
  <c r="H45" s="1"/>
  <c r="H175"/>
  <c r="H174" s="1"/>
  <c r="H173" s="1"/>
  <c r="H172" s="1"/>
  <c r="H219"/>
  <c r="K219" s="1"/>
  <c r="H232"/>
  <c r="H231" s="1"/>
  <c r="H230" s="1"/>
  <c r="H229" s="1"/>
  <c r="H228" s="1"/>
  <c r="H240"/>
  <c r="H239" s="1"/>
  <c r="H238" s="1"/>
  <c r="H246"/>
  <c r="H245" s="1"/>
  <c r="H244" s="1"/>
  <c r="H243" s="1"/>
  <c r="H242" s="1"/>
  <c r="H251"/>
  <c r="H250" s="1"/>
  <c r="H249" s="1"/>
  <c r="H259"/>
  <c r="H258" s="1"/>
  <c r="H257" s="1"/>
  <c r="H256" s="1"/>
  <c r="H255" s="1"/>
  <c r="H271"/>
  <c r="H270" s="1"/>
  <c r="H269" s="1"/>
  <c r="H268" s="1"/>
  <c r="H267" s="1"/>
  <c r="H277"/>
  <c r="H276" s="1"/>
  <c r="H275" s="1"/>
  <c r="H274" s="1"/>
  <c r="H273" s="1"/>
  <c r="H283"/>
  <c r="H282" s="1"/>
  <c r="H281" s="1"/>
  <c r="H280" s="1"/>
  <c r="H279" s="1"/>
  <c r="H289"/>
  <c r="H288" s="1"/>
  <c r="H287" s="1"/>
  <c r="K16"/>
  <c r="K15" s="1"/>
  <c r="K18"/>
  <c r="K20"/>
  <c r="K19" s="1"/>
  <c r="K21"/>
  <c r="H27"/>
  <c r="K28"/>
  <c r="K27" s="1"/>
  <c r="K26" s="1"/>
  <c r="K25" s="1"/>
  <c r="K24" s="1"/>
  <c r="K23" s="1"/>
  <c r="K36"/>
  <c r="K35" s="1"/>
  <c r="K40"/>
  <c r="K39" s="1"/>
  <c r="K41"/>
  <c r="K44"/>
  <c r="K43" s="1"/>
  <c r="K50"/>
  <c r="K49" s="1"/>
  <c r="K48" s="1"/>
  <c r="K47" s="1"/>
  <c r="K46" s="1"/>
  <c r="K45" s="1"/>
  <c r="K66"/>
  <c r="K71"/>
  <c r="K72"/>
  <c r="K73"/>
  <c r="K75"/>
  <c r="K78"/>
  <c r="K79"/>
  <c r="K80"/>
  <c r="K81"/>
  <c r="K82"/>
  <c r="K83"/>
  <c r="K87"/>
  <c r="K88"/>
  <c r="K89"/>
  <c r="K90"/>
  <c r="K92"/>
  <c r="K94"/>
  <c r="K95"/>
  <c r="K97"/>
  <c r="K98"/>
  <c r="K99"/>
  <c r="K101"/>
  <c r="K105"/>
  <c r="K113"/>
  <c r="K114"/>
  <c r="K143"/>
  <c r="K144"/>
  <c r="K151"/>
  <c r="K150" s="1"/>
  <c r="K149" s="1"/>
  <c r="K148" s="1"/>
  <c r="K147" s="1"/>
  <c r="K157"/>
  <c r="K156" s="1"/>
  <c r="K155" s="1"/>
  <c r="K154" s="1"/>
  <c r="K153" s="1"/>
  <c r="K152" s="1"/>
  <c r="K170"/>
  <c r="K169" s="1"/>
  <c r="K168" s="1"/>
  <c r="K176"/>
  <c r="K175" s="1"/>
  <c r="K174" s="1"/>
  <c r="K173" s="1"/>
  <c r="K172" s="1"/>
  <c r="K171" s="1"/>
  <c r="K184"/>
  <c r="K182" s="1"/>
  <c r="K181" s="1"/>
  <c r="K180" s="1"/>
  <c r="K179" s="1"/>
  <c r="K178" s="1"/>
  <c r="K196"/>
  <c r="K195" s="1"/>
  <c r="K194" s="1"/>
  <c r="K193" s="1"/>
  <c r="K192" s="1"/>
  <c r="K191" s="1"/>
  <c r="K203"/>
  <c r="K202" s="1"/>
  <c r="K201" s="1"/>
  <c r="K200" s="1"/>
  <c r="K198" s="1"/>
  <c r="K213"/>
  <c r="K212" s="1"/>
  <c r="K211" s="1"/>
  <c r="K210" s="1"/>
  <c r="K209" s="1"/>
  <c r="K220"/>
  <c r="K226"/>
  <c r="K225" s="1"/>
  <c r="K224" s="1"/>
  <c r="K223" s="1"/>
  <c r="K222" s="1"/>
  <c r="K233"/>
  <c r="K232" s="1"/>
  <c r="K231" s="1"/>
  <c r="K230" s="1"/>
  <c r="K229" s="1"/>
  <c r="K228" s="1"/>
  <c r="K241"/>
  <c r="K240" s="1"/>
  <c r="K239" s="1"/>
  <c r="K238" s="1"/>
  <c r="K247"/>
  <c r="K246" s="1"/>
  <c r="K245" s="1"/>
  <c r="K244" s="1"/>
  <c r="K243" s="1"/>
  <c r="K242" s="1"/>
  <c r="H252"/>
  <c r="K253"/>
  <c r="K252" s="1"/>
  <c r="K251" s="1"/>
  <c r="K250" s="1"/>
  <c r="K249" s="1"/>
  <c r="H290"/>
  <c r="F15"/>
  <c r="F19"/>
  <c r="F35"/>
  <c r="F39"/>
  <c r="F43"/>
  <c r="F49"/>
  <c r="F48" s="1"/>
  <c r="F47" s="1"/>
  <c r="F46" s="1"/>
  <c r="F45" s="1"/>
  <c r="F57"/>
  <c r="F60"/>
  <c r="F63"/>
  <c r="F69"/>
  <c r="F76"/>
  <c r="F85"/>
  <c r="F108"/>
  <c r="F119"/>
  <c r="F118" s="1"/>
  <c r="F117" s="1"/>
  <c r="F116" s="1"/>
  <c r="F115" s="1"/>
  <c r="F131"/>
  <c r="F130" s="1"/>
  <c r="F129" s="1"/>
  <c r="F135"/>
  <c r="F134" s="1"/>
  <c r="F133" s="1"/>
  <c r="F141"/>
  <c r="F140" s="1"/>
  <c r="F139" s="1"/>
  <c r="F138" s="1"/>
  <c r="F26"/>
  <c r="F25" s="1"/>
  <c r="F24" s="1"/>
  <c r="F23" s="1"/>
  <c r="G15"/>
  <c r="G19"/>
  <c r="G35"/>
  <c r="G39"/>
  <c r="G43"/>
  <c r="G49"/>
  <c r="G48" s="1"/>
  <c r="G47" s="1"/>
  <c r="G46" s="1"/>
  <c r="G45" s="1"/>
  <c r="G57"/>
  <c r="G60"/>
  <c r="G63"/>
  <c r="G69"/>
  <c r="G76"/>
  <c r="G85"/>
  <c r="G108"/>
  <c r="G119"/>
  <c r="G118" s="1"/>
  <c r="G117" s="1"/>
  <c r="G116" s="1"/>
  <c r="G115" s="1"/>
  <c r="G131"/>
  <c r="G130" s="1"/>
  <c r="G129" s="1"/>
  <c r="G135"/>
  <c r="G134" s="1"/>
  <c r="G133" s="1"/>
  <c r="G141"/>
  <c r="G140" s="1"/>
  <c r="G139" s="1"/>
  <c r="G138" s="1"/>
  <c r="G26"/>
  <c r="G25" s="1"/>
  <c r="G24" s="1"/>
  <c r="G23" s="1"/>
  <c r="E15"/>
  <c r="E19"/>
  <c r="E35"/>
  <c r="E39"/>
  <c r="E43"/>
  <c r="E49"/>
  <c r="E48" s="1"/>
  <c r="E47" s="1"/>
  <c r="E46" s="1"/>
  <c r="E45" s="1"/>
  <c r="E57"/>
  <c r="E60"/>
  <c r="E63"/>
  <c r="E69"/>
  <c r="E76"/>
  <c r="E85"/>
  <c r="E108"/>
  <c r="E119"/>
  <c r="E118" s="1"/>
  <c r="E117" s="1"/>
  <c r="E116" s="1"/>
  <c r="E115" s="1"/>
  <c r="E131"/>
  <c r="E130" s="1"/>
  <c r="E129" s="1"/>
  <c r="E135"/>
  <c r="E134" s="1"/>
  <c r="E133" s="1"/>
  <c r="E141"/>
  <c r="E140" s="1"/>
  <c r="E139" s="1"/>
  <c r="E138" s="1"/>
  <c r="E26"/>
  <c r="E25" s="1"/>
  <c r="E24" s="1"/>
  <c r="E23" s="1"/>
  <c r="F289"/>
  <c r="F288" s="1"/>
  <c r="F287" s="1"/>
  <c r="F286" s="1"/>
  <c r="F285" s="1"/>
  <c r="F283"/>
  <c r="F282" s="1"/>
  <c r="F281" s="1"/>
  <c r="F280" s="1"/>
  <c r="F279" s="1"/>
  <c r="F277"/>
  <c r="F276" s="1"/>
  <c r="F275" s="1"/>
  <c r="F274" s="1"/>
  <c r="F273" s="1"/>
  <c r="F271"/>
  <c r="F270" s="1"/>
  <c r="F269" s="1"/>
  <c r="F268" s="1"/>
  <c r="F267" s="1"/>
  <c r="F259"/>
  <c r="F258" s="1"/>
  <c r="F257" s="1"/>
  <c r="F256" s="1"/>
  <c r="F255" s="1"/>
  <c r="F265"/>
  <c r="F264" s="1"/>
  <c r="F263" s="1"/>
  <c r="F262" s="1"/>
  <c r="F261" s="1"/>
  <c r="G289"/>
  <c r="G288" s="1"/>
  <c r="G287" s="1"/>
  <c r="G286" s="1"/>
  <c r="G285" s="1"/>
  <c r="G283"/>
  <c r="G282" s="1"/>
  <c r="G281" s="1"/>
  <c r="G280" s="1"/>
  <c r="G279" s="1"/>
  <c r="G277"/>
  <c r="G276" s="1"/>
  <c r="G275" s="1"/>
  <c r="G274" s="1"/>
  <c r="G273" s="1"/>
  <c r="G271"/>
  <c r="G270" s="1"/>
  <c r="G269" s="1"/>
  <c r="G268" s="1"/>
  <c r="G267" s="1"/>
  <c r="G259"/>
  <c r="G258" s="1"/>
  <c r="G257" s="1"/>
  <c r="G256" s="1"/>
  <c r="G255" s="1"/>
  <c r="G265"/>
  <c r="G264" s="1"/>
  <c r="G263" s="1"/>
  <c r="G262" s="1"/>
  <c r="G261" s="1"/>
  <c r="E289"/>
  <c r="E288" s="1"/>
  <c r="E287" s="1"/>
  <c r="E286" s="1"/>
  <c r="E285" s="1"/>
  <c r="E283"/>
  <c r="E282" s="1"/>
  <c r="E281" s="1"/>
  <c r="E280" s="1"/>
  <c r="E279" s="1"/>
  <c r="E277"/>
  <c r="E276" s="1"/>
  <c r="E275" s="1"/>
  <c r="E274" s="1"/>
  <c r="E273" s="1"/>
  <c r="E271"/>
  <c r="E270" s="1"/>
  <c r="E269" s="1"/>
  <c r="E268" s="1"/>
  <c r="E267" s="1"/>
  <c r="E259"/>
  <c r="E258" s="1"/>
  <c r="E257" s="1"/>
  <c r="E256" s="1"/>
  <c r="E255" s="1"/>
  <c r="E265"/>
  <c r="E264" s="1"/>
  <c r="E263" s="1"/>
  <c r="E262" s="1"/>
  <c r="E261" s="1"/>
  <c r="F232"/>
  <c r="F231" s="1"/>
  <c r="F230" s="1"/>
  <c r="F229" s="1"/>
  <c r="F228" s="1"/>
  <c r="F240"/>
  <c r="F239" s="1"/>
  <c r="F238" s="1"/>
  <c r="F246"/>
  <c r="F245" s="1"/>
  <c r="F244" s="1"/>
  <c r="F243" s="1"/>
  <c r="F242" s="1"/>
  <c r="F251"/>
  <c r="F250" s="1"/>
  <c r="F249" s="1"/>
  <c r="F248" s="1"/>
  <c r="G232"/>
  <c r="G231" s="1"/>
  <c r="G230" s="1"/>
  <c r="G229" s="1"/>
  <c r="G228" s="1"/>
  <c r="G240"/>
  <c r="G239" s="1"/>
  <c r="G238" s="1"/>
  <c r="G237" s="1"/>
  <c r="G246"/>
  <c r="G245" s="1"/>
  <c r="G244" s="1"/>
  <c r="G243" s="1"/>
  <c r="G242" s="1"/>
  <c r="G251"/>
  <c r="G250" s="1"/>
  <c r="G249" s="1"/>
  <c r="G248" s="1"/>
  <c r="E232"/>
  <c r="E231" s="1"/>
  <c r="E230" s="1"/>
  <c r="E229" s="1"/>
  <c r="E228" s="1"/>
  <c r="E240"/>
  <c r="E239" s="1"/>
  <c r="E238" s="1"/>
  <c r="E246"/>
  <c r="E245" s="1"/>
  <c r="E244" s="1"/>
  <c r="E243" s="1"/>
  <c r="E242" s="1"/>
  <c r="E251"/>
  <c r="E250" s="1"/>
  <c r="E249" s="1"/>
  <c r="E248" s="1"/>
  <c r="F175"/>
  <c r="F174" s="1"/>
  <c r="F173" s="1"/>
  <c r="F172" s="1"/>
  <c r="F171" s="1"/>
  <c r="G175"/>
  <c r="G174" s="1"/>
  <c r="G173" s="1"/>
  <c r="G172" s="1"/>
  <c r="G171" s="1"/>
  <c r="E169"/>
  <c r="E168" s="1"/>
  <c r="E161" s="1"/>
  <c r="E160" s="1"/>
  <c r="E159" s="1"/>
  <c r="E175"/>
  <c r="E174" s="1"/>
  <c r="E173" s="1"/>
  <c r="E172" s="1"/>
  <c r="E171" s="1"/>
  <c r="F219"/>
  <c r="F218" s="1"/>
  <c r="F217" s="1"/>
  <c r="F216" s="1"/>
  <c r="F215" s="1"/>
  <c r="F211"/>
  <c r="F210" s="1"/>
  <c r="F209" s="1"/>
  <c r="F208" s="1"/>
  <c r="F202"/>
  <c r="F201" s="1"/>
  <c r="F200" s="1"/>
  <c r="F195"/>
  <c r="F194" s="1"/>
  <c r="F193" s="1"/>
  <c r="F192" s="1"/>
  <c r="F191" s="1"/>
  <c r="F182"/>
  <c r="F181" s="1"/>
  <c r="F180" s="1"/>
  <c r="F179" s="1"/>
  <c r="F178" s="1"/>
  <c r="G219"/>
  <c r="G218" s="1"/>
  <c r="G217" s="1"/>
  <c r="G216" s="1"/>
  <c r="G215" s="1"/>
  <c r="G211"/>
  <c r="G210" s="1"/>
  <c r="G209" s="1"/>
  <c r="G208" s="1"/>
  <c r="G202"/>
  <c r="G201" s="1"/>
  <c r="G200" s="1"/>
  <c r="G195"/>
  <c r="G194" s="1"/>
  <c r="G193" s="1"/>
  <c r="G192" s="1"/>
  <c r="G191" s="1"/>
  <c r="G182"/>
  <c r="G181" s="1"/>
  <c r="G180" s="1"/>
  <c r="G179" s="1"/>
  <c r="G178" s="1"/>
  <c r="E219"/>
  <c r="E218" s="1"/>
  <c r="E217" s="1"/>
  <c r="E216" s="1"/>
  <c r="E215" s="1"/>
  <c r="E211"/>
  <c r="E210" s="1"/>
  <c r="E209" s="1"/>
  <c r="E208" s="1"/>
  <c r="E202"/>
  <c r="E201" s="1"/>
  <c r="E200" s="1"/>
  <c r="E195"/>
  <c r="E194" s="1"/>
  <c r="E193" s="1"/>
  <c r="E192" s="1"/>
  <c r="E191" s="1"/>
  <c r="E182"/>
  <c r="E181" s="1"/>
  <c r="E180" s="1"/>
  <c r="E179" s="1"/>
  <c r="E178" s="1"/>
  <c r="E225"/>
  <c r="E224" s="1"/>
  <c r="E223" s="1"/>
  <c r="E222" s="1"/>
  <c r="E221" s="1"/>
  <c r="F150"/>
  <c r="F149" s="1"/>
  <c r="F148" s="1"/>
  <c r="F147" s="1"/>
  <c r="F146" s="1"/>
  <c r="F156"/>
  <c r="F155" s="1"/>
  <c r="F154" s="1"/>
  <c r="F153" s="1"/>
  <c r="F152" s="1"/>
  <c r="E150"/>
  <c r="E149" s="1"/>
  <c r="E148" s="1"/>
  <c r="E147" s="1"/>
  <c r="E146" s="1"/>
  <c r="E156"/>
  <c r="E155" s="1"/>
  <c r="E154" s="1"/>
  <c r="E153" s="1"/>
  <c r="E152" s="1"/>
  <c r="F290"/>
  <c r="G290"/>
  <c r="F252"/>
  <c r="G252"/>
  <c r="F27"/>
  <c r="G27"/>
  <c r="E290"/>
  <c r="E252"/>
  <c r="E212"/>
  <c r="E27"/>
  <c r="T30" l="1"/>
  <c r="T191"/>
  <c r="T177" s="1"/>
  <c r="T333"/>
  <c r="S171"/>
  <c r="S158" s="1"/>
  <c r="S339"/>
  <c r="S332"/>
  <c r="R208"/>
  <c r="R197" s="1"/>
  <c r="R334"/>
  <c r="U255"/>
  <c r="U254" s="1"/>
  <c r="U337"/>
  <c r="T257"/>
  <c r="T256" s="1"/>
  <c r="T221"/>
  <c r="T331"/>
  <c r="U171"/>
  <c r="U158" s="1"/>
  <c r="U339"/>
  <c r="T332"/>
  <c r="S208"/>
  <c r="S197" s="1"/>
  <c r="S334"/>
  <c r="U29"/>
  <c r="T286"/>
  <c r="T285" s="1"/>
  <c r="T335"/>
  <c r="T228"/>
  <c r="T227" s="1"/>
  <c r="T341"/>
  <c r="T152"/>
  <c r="T330"/>
  <c r="S116"/>
  <c r="S115" s="1"/>
  <c r="S52" s="1"/>
  <c r="U332"/>
  <c r="R255"/>
  <c r="R254" s="1"/>
  <c r="R337"/>
  <c r="T160"/>
  <c r="T159" s="1"/>
  <c r="T338"/>
  <c r="R171"/>
  <c r="R158" s="1"/>
  <c r="R339"/>
  <c r="R332"/>
  <c r="S255"/>
  <c r="S254" s="1"/>
  <c r="S337"/>
  <c r="S11"/>
  <c r="S10" s="1"/>
  <c r="S9" s="1"/>
  <c r="R11"/>
  <c r="R10" s="1"/>
  <c r="R9" s="1"/>
  <c r="R328"/>
  <c r="T198"/>
  <c r="U199"/>
  <c r="U334" s="1"/>
  <c r="T148"/>
  <c r="T147" s="1"/>
  <c r="R52"/>
  <c r="U52"/>
  <c r="T29"/>
  <c r="Q129"/>
  <c r="V129"/>
  <c r="V128" s="1"/>
  <c r="V127" s="1"/>
  <c r="Q172"/>
  <c r="Q171" s="1"/>
  <c r="V172"/>
  <c r="Q229"/>
  <c r="Q256"/>
  <c r="Q255" s="1"/>
  <c r="V256"/>
  <c r="Q280"/>
  <c r="Q292"/>
  <c r="Q122"/>
  <c r="V122"/>
  <c r="V121" s="1"/>
  <c r="Q153"/>
  <c r="Q222"/>
  <c r="Q331" s="1"/>
  <c r="Q249"/>
  <c r="Q248" s="1"/>
  <c r="Q274"/>
  <c r="Q115"/>
  <c r="Q147"/>
  <c r="Q146" s="1"/>
  <c r="Q192"/>
  <c r="Q243"/>
  <c r="Q340" s="1"/>
  <c r="Q268"/>
  <c r="Q46"/>
  <c r="V46"/>
  <c r="V45" s="1"/>
  <c r="V30" s="1"/>
  <c r="Q138"/>
  <c r="Q179"/>
  <c r="Q209"/>
  <c r="V209"/>
  <c r="Q237"/>
  <c r="Q262"/>
  <c r="Q287"/>
  <c r="Q335" s="1"/>
  <c r="M332"/>
  <c r="T270"/>
  <c r="T269" s="1"/>
  <c r="T268" s="1"/>
  <c r="L33"/>
  <c r="L32" s="1"/>
  <c r="L31" s="1"/>
  <c r="L30" s="1"/>
  <c r="L29" s="1"/>
  <c r="M68"/>
  <c r="L117"/>
  <c r="L116" s="1"/>
  <c r="L115" s="1"/>
  <c r="K56"/>
  <c r="K42"/>
  <c r="G236"/>
  <c r="G227" s="1"/>
  <c r="G34"/>
  <c r="K34"/>
  <c r="K199"/>
  <c r="E14"/>
  <c r="E13" s="1"/>
  <c r="E12" s="1"/>
  <c r="E11" s="1"/>
  <c r="E10" s="1"/>
  <c r="E9" s="1"/>
  <c r="G14"/>
  <c r="G13" s="1"/>
  <c r="G12" s="1"/>
  <c r="G11" s="1"/>
  <c r="G10" s="1"/>
  <c r="G9" s="1"/>
  <c r="F14"/>
  <c r="F13" s="1"/>
  <c r="F12" s="1"/>
  <c r="F11" s="1"/>
  <c r="F10" s="1"/>
  <c r="F9" s="1"/>
  <c r="K161"/>
  <c r="K160" s="1"/>
  <c r="K159" s="1"/>
  <c r="K158" s="1"/>
  <c r="J200"/>
  <c r="J199" s="1"/>
  <c r="E56"/>
  <c r="G56"/>
  <c r="F56"/>
  <c r="K14"/>
  <c r="K13" s="1"/>
  <c r="K12" s="1"/>
  <c r="K11" s="1"/>
  <c r="K10" s="1"/>
  <c r="K9" s="1"/>
  <c r="I14"/>
  <c r="I13" s="1"/>
  <c r="I12" s="1"/>
  <c r="J34"/>
  <c r="F161"/>
  <c r="F160" s="1"/>
  <c r="F159" s="1"/>
  <c r="F158" s="1"/>
  <c r="G161"/>
  <c r="G160" s="1"/>
  <c r="G159" s="1"/>
  <c r="G158" s="1"/>
  <c r="J14"/>
  <c r="J13" s="1"/>
  <c r="J12" s="1"/>
  <c r="J11" s="1"/>
  <c r="J10" s="1"/>
  <c r="J42"/>
  <c r="Q33"/>
  <c r="E34"/>
  <c r="I34"/>
  <c r="I42"/>
  <c r="J161"/>
  <c r="J160" s="1"/>
  <c r="J159" s="1"/>
  <c r="J158" s="1"/>
  <c r="M134"/>
  <c r="M133" s="1"/>
  <c r="H34"/>
  <c r="H14"/>
  <c r="H13" s="1"/>
  <c r="H12" s="1"/>
  <c r="H11" s="1"/>
  <c r="H10" s="1"/>
  <c r="H9" s="1"/>
  <c r="H161"/>
  <c r="H160" s="1"/>
  <c r="H159" s="1"/>
  <c r="J56"/>
  <c r="I161"/>
  <c r="I160" s="1"/>
  <c r="I159" s="1"/>
  <c r="J237"/>
  <c r="J236"/>
  <c r="J221"/>
  <c r="H218"/>
  <c r="K218" s="1"/>
  <c r="G42"/>
  <c r="T174"/>
  <c r="F42"/>
  <c r="I200"/>
  <c r="H200"/>
  <c r="H199" s="1"/>
  <c r="F34"/>
  <c r="T134"/>
  <c r="T133" s="1"/>
  <c r="T128" s="1"/>
  <c r="T127" s="1"/>
  <c r="T124"/>
  <c r="T123" s="1"/>
  <c r="T122" s="1"/>
  <c r="T121" s="1"/>
  <c r="I218"/>
  <c r="I217" s="1"/>
  <c r="I216" s="1"/>
  <c r="I215" s="1"/>
  <c r="K134"/>
  <c r="K133" s="1"/>
  <c r="K128" s="1"/>
  <c r="K127" s="1"/>
  <c r="T141"/>
  <c r="T140" s="1"/>
  <c r="T139" s="1"/>
  <c r="T138" s="1"/>
  <c r="T137" s="1"/>
  <c r="M14"/>
  <c r="T119"/>
  <c r="T118" s="1"/>
  <c r="T117" s="1"/>
  <c r="T116" s="1"/>
  <c r="T115" s="1"/>
  <c r="T69"/>
  <c r="T108"/>
  <c r="T76"/>
  <c r="F236"/>
  <c r="F227" s="1"/>
  <c r="F237"/>
  <c r="K236"/>
  <c r="K237"/>
  <c r="J68"/>
  <c r="E145"/>
  <c r="E128"/>
  <c r="E127" s="1"/>
  <c r="F128"/>
  <c r="F127" s="1"/>
  <c r="F68"/>
  <c r="L194"/>
  <c r="L193" s="1"/>
  <c r="L192" s="1"/>
  <c r="L191" s="1"/>
  <c r="L177" s="1"/>
  <c r="H134"/>
  <c r="H133" s="1"/>
  <c r="H128" s="1"/>
  <c r="H127" s="1"/>
  <c r="L134"/>
  <c r="L133" s="1"/>
  <c r="K68"/>
  <c r="I68"/>
  <c r="Q161"/>
  <c r="Q236"/>
  <c r="Q199"/>
  <c r="E236"/>
  <c r="E227" s="1"/>
  <c r="E237"/>
  <c r="I237"/>
  <c r="I236"/>
  <c r="H237"/>
  <c r="H236"/>
  <c r="E177"/>
  <c r="E254"/>
  <c r="G254"/>
  <c r="G68"/>
  <c r="H42"/>
  <c r="L12"/>
  <c r="L11" s="1"/>
  <c r="L10" s="1"/>
  <c r="L9" s="1"/>
  <c r="H68"/>
  <c r="E42"/>
  <c r="L168"/>
  <c r="L161" s="1"/>
  <c r="L160" s="1"/>
  <c r="L159" s="1"/>
  <c r="L224"/>
  <c r="L238"/>
  <c r="L245"/>
  <c r="J134"/>
  <c r="J133" s="1"/>
  <c r="J128" s="1"/>
  <c r="J127" s="1"/>
  <c r="I134"/>
  <c r="I133" s="1"/>
  <c r="I128" s="1"/>
  <c r="I127" s="1"/>
  <c r="I56"/>
  <c r="G128"/>
  <c r="G127" s="1"/>
  <c r="I177"/>
  <c r="L282"/>
  <c r="H56"/>
  <c r="G145"/>
  <c r="L130"/>
  <c r="L129" s="1"/>
  <c r="K177"/>
  <c r="H177"/>
  <c r="I230"/>
  <c r="E68"/>
  <c r="M288"/>
  <c r="M287" s="1"/>
  <c r="M281"/>
  <c r="M280" s="1"/>
  <c r="M279" s="1"/>
  <c r="M275"/>
  <c r="M269"/>
  <c r="M268" s="1"/>
  <c r="M267" s="1"/>
  <c r="M263"/>
  <c r="M257"/>
  <c r="M256" s="1"/>
  <c r="M250"/>
  <c r="M244"/>
  <c r="M243" s="1"/>
  <c r="M238"/>
  <c r="M230"/>
  <c r="M223"/>
  <c r="M222" s="1"/>
  <c r="M331" s="1"/>
  <c r="M210"/>
  <c r="M209" s="1"/>
  <c r="M200"/>
  <c r="M199" s="1"/>
  <c r="M193"/>
  <c r="M192" s="1"/>
  <c r="M180"/>
  <c r="M179" s="1"/>
  <c r="M173"/>
  <c r="M161"/>
  <c r="M338" s="1"/>
  <c r="M154"/>
  <c r="M148"/>
  <c r="M147" s="1"/>
  <c r="M329" s="1"/>
  <c r="M139"/>
  <c r="M138" s="1"/>
  <c r="M137" s="1"/>
  <c r="M129"/>
  <c r="M123"/>
  <c r="M117"/>
  <c r="M56"/>
  <c r="M47"/>
  <c r="M34"/>
  <c r="U13"/>
  <c r="U12" s="1"/>
  <c r="L139"/>
  <c r="L276"/>
  <c r="J179"/>
  <c r="G198"/>
  <c r="G197" s="1"/>
  <c r="G199"/>
  <c r="H221"/>
  <c r="E199"/>
  <c r="E198"/>
  <c r="E197" s="1"/>
  <c r="F145"/>
  <c r="E158"/>
  <c r="J215"/>
  <c r="H146"/>
  <c r="H145" s="1"/>
  <c r="H286"/>
  <c r="H285" s="1"/>
  <c r="G177"/>
  <c r="J285"/>
  <c r="F198"/>
  <c r="F197" s="1"/>
  <c r="F199"/>
  <c r="F177"/>
  <c r="J122"/>
  <c r="J192"/>
  <c r="I146"/>
  <c r="I145" s="1"/>
  <c r="L146"/>
  <c r="L145" s="1"/>
  <c r="K286"/>
  <c r="K285" s="1"/>
  <c r="J256"/>
  <c r="J146"/>
  <c r="I221"/>
  <c r="K248"/>
  <c r="K146"/>
  <c r="K145" s="1"/>
  <c r="H248"/>
  <c r="I248"/>
  <c r="L171"/>
  <c r="F254"/>
  <c r="I46"/>
  <c r="H171"/>
  <c r="J229"/>
  <c r="K221"/>
  <c r="I286"/>
  <c r="I285" s="1"/>
  <c r="L248"/>
  <c r="K208"/>
  <c r="I171"/>
  <c r="L286"/>
  <c r="L285" s="1"/>
  <c r="J116"/>
  <c r="I117"/>
  <c r="I116" s="1"/>
  <c r="I115" s="1"/>
  <c r="L198"/>
  <c r="L199"/>
  <c r="Q261" l="1"/>
  <c r="Q336"/>
  <c r="T267"/>
  <c r="T336"/>
  <c r="R51"/>
  <c r="R8" s="1"/>
  <c r="R7" s="1"/>
  <c r="S328"/>
  <c r="S342" s="1"/>
  <c r="S51"/>
  <c r="S8" s="1"/>
  <c r="S7" s="1"/>
  <c r="T173"/>
  <c r="T172" s="1"/>
  <c r="V171"/>
  <c r="V158" s="1"/>
  <c r="V339"/>
  <c r="T146"/>
  <c r="T145" s="1"/>
  <c r="T329"/>
  <c r="V255"/>
  <c r="V254" s="1"/>
  <c r="V337"/>
  <c r="R342"/>
  <c r="T255"/>
  <c r="T337"/>
  <c r="U11"/>
  <c r="U10" s="1"/>
  <c r="U9" s="1"/>
  <c r="U328"/>
  <c r="U342" s="1"/>
  <c r="V208"/>
  <c r="V334"/>
  <c r="Q286"/>
  <c r="Q285" s="1"/>
  <c r="U198"/>
  <c r="U197" s="1"/>
  <c r="U51" s="1"/>
  <c r="T199"/>
  <c r="T68"/>
  <c r="Q152"/>
  <c r="Q191"/>
  <c r="Q330"/>
  <c r="Q228"/>
  <c r="Q333"/>
  <c r="Q128"/>
  <c r="Q127" s="1"/>
  <c r="Q341"/>
  <c r="Q221"/>
  <c r="Q337"/>
  <c r="Q339"/>
  <c r="Q242"/>
  <c r="Q178"/>
  <c r="Q208"/>
  <c r="Q137"/>
  <c r="Q267"/>
  <c r="Q254" s="1"/>
  <c r="Q279"/>
  <c r="Q12"/>
  <c r="V12"/>
  <c r="V11" s="1"/>
  <c r="V10" s="1"/>
  <c r="V9" s="1"/>
  <c r="Q45"/>
  <c r="V29" s="1"/>
  <c r="Q273"/>
  <c r="Q121"/>
  <c r="Q334"/>
  <c r="Q55"/>
  <c r="V55"/>
  <c r="V54" s="1"/>
  <c r="Q329"/>
  <c r="Q32"/>
  <c r="Q160"/>
  <c r="Q338"/>
  <c r="T211"/>
  <c r="M191"/>
  <c r="M333"/>
  <c r="M178"/>
  <c r="M334"/>
  <c r="M242"/>
  <c r="M340"/>
  <c r="M255"/>
  <c r="M337"/>
  <c r="M286"/>
  <c r="M285" s="1"/>
  <c r="M335"/>
  <c r="T14"/>
  <c r="T13" s="1"/>
  <c r="T12" s="1"/>
  <c r="L128"/>
  <c r="L127" s="1"/>
  <c r="G33"/>
  <c r="G32" s="1"/>
  <c r="G31" s="1"/>
  <c r="G30" s="1"/>
  <c r="G29" s="1"/>
  <c r="K55"/>
  <c r="K54" s="1"/>
  <c r="K53" s="1"/>
  <c r="K52" s="1"/>
  <c r="M13"/>
  <c r="M12" s="1"/>
  <c r="L158"/>
  <c r="H198"/>
  <c r="E55"/>
  <c r="E54" s="1"/>
  <c r="E53" s="1"/>
  <c r="E52" s="1"/>
  <c r="E51" s="1"/>
  <c r="E33"/>
  <c r="E32" s="1"/>
  <c r="E31" s="1"/>
  <c r="E30" s="1"/>
  <c r="E29" s="1"/>
  <c r="K33"/>
  <c r="K32" s="1"/>
  <c r="K31" s="1"/>
  <c r="K30" s="1"/>
  <c r="K29" s="1"/>
  <c r="J33"/>
  <c r="J32" s="1"/>
  <c r="J31" s="1"/>
  <c r="J30" s="1"/>
  <c r="J198"/>
  <c r="I33"/>
  <c r="I32" s="1"/>
  <c r="I31" s="1"/>
  <c r="F55"/>
  <c r="F54" s="1"/>
  <c r="F53" s="1"/>
  <c r="F52" s="1"/>
  <c r="F51" s="1"/>
  <c r="G55"/>
  <c r="G54" s="1"/>
  <c r="G53" s="1"/>
  <c r="G52" s="1"/>
  <c r="G51" s="1"/>
  <c r="J55"/>
  <c r="J54" s="1"/>
  <c r="L54"/>
  <c r="L53" s="1"/>
  <c r="M221"/>
  <c r="M198"/>
  <c r="H158"/>
  <c r="H33"/>
  <c r="H32" s="1"/>
  <c r="H31" s="1"/>
  <c r="H30" s="1"/>
  <c r="H29" s="1"/>
  <c r="H217"/>
  <c r="H216" s="1"/>
  <c r="F33"/>
  <c r="F32" s="1"/>
  <c r="F31" s="1"/>
  <c r="F30" s="1"/>
  <c r="F29" s="1"/>
  <c r="K227"/>
  <c r="I55"/>
  <c r="I54" s="1"/>
  <c r="I53" s="1"/>
  <c r="I52" s="1"/>
  <c r="I199"/>
  <c r="I198"/>
  <c r="H227"/>
  <c r="T56"/>
  <c r="M146"/>
  <c r="M208"/>
  <c r="L281"/>
  <c r="L244"/>
  <c r="H55"/>
  <c r="H54" s="1"/>
  <c r="H53" s="1"/>
  <c r="H52" s="1"/>
  <c r="L223"/>
  <c r="L237"/>
  <c r="L236"/>
  <c r="I229"/>
  <c r="M274"/>
  <c r="M273" s="1"/>
  <c r="M262"/>
  <c r="M249"/>
  <c r="M237"/>
  <c r="M236"/>
  <c r="M229"/>
  <c r="M172"/>
  <c r="M339" s="1"/>
  <c r="M160"/>
  <c r="M153"/>
  <c r="M128"/>
  <c r="M127" s="1"/>
  <c r="M122"/>
  <c r="M121" s="1"/>
  <c r="M116"/>
  <c r="M115" s="1"/>
  <c r="M55"/>
  <c r="M46"/>
  <c r="M45" s="1"/>
  <c r="M33"/>
  <c r="L138"/>
  <c r="L137" s="1"/>
  <c r="L275"/>
  <c r="J145"/>
  <c r="J255"/>
  <c r="J191"/>
  <c r="I11"/>
  <c r="J228"/>
  <c r="I45"/>
  <c r="J121"/>
  <c r="J178"/>
  <c r="J9"/>
  <c r="I158"/>
  <c r="J115"/>
  <c r="T254" l="1"/>
  <c r="Q177"/>
  <c r="Y322"/>
  <c r="Y324" s="1"/>
  <c r="Q227"/>
  <c r="T171"/>
  <c r="T158" s="1"/>
  <c r="T339"/>
  <c r="T210"/>
  <c r="T209" s="1"/>
  <c r="T208" s="1"/>
  <c r="T197" s="1"/>
  <c r="U8"/>
  <c r="U7" s="1"/>
  <c r="T11"/>
  <c r="T10" s="1"/>
  <c r="T9" s="1"/>
  <c r="V197"/>
  <c r="V53"/>
  <c r="V52" s="1"/>
  <c r="V328"/>
  <c r="V342" s="1"/>
  <c r="Q197"/>
  <c r="T55"/>
  <c r="T54" s="1"/>
  <c r="T53" s="1"/>
  <c r="T52" s="1"/>
  <c r="Q145"/>
  <c r="M177"/>
  <c r="Q11"/>
  <c r="Q54"/>
  <c r="Q328" s="1"/>
  <c r="Q342" s="1"/>
  <c r="Q159"/>
  <c r="Q31"/>
  <c r="Q30" s="1"/>
  <c r="M341"/>
  <c r="M336"/>
  <c r="M152"/>
  <c r="M145" s="1"/>
  <c r="M330"/>
  <c r="M11"/>
  <c r="M10" s="1"/>
  <c r="M9" s="1"/>
  <c r="G8"/>
  <c r="G7" s="1"/>
  <c r="E8"/>
  <c r="E7" s="1"/>
  <c r="L52"/>
  <c r="M197"/>
  <c r="K217"/>
  <c r="F8"/>
  <c r="F7" s="1"/>
  <c r="I197"/>
  <c r="K216"/>
  <c r="H215"/>
  <c r="M171"/>
  <c r="M248"/>
  <c r="K254"/>
  <c r="H254"/>
  <c r="L222"/>
  <c r="L243"/>
  <c r="L280"/>
  <c r="L279" s="1"/>
  <c r="I228"/>
  <c r="I227" s="1"/>
  <c r="M261"/>
  <c r="M254" s="1"/>
  <c r="M228"/>
  <c r="M159"/>
  <c r="M54"/>
  <c r="M53" s="1"/>
  <c r="M52" s="1"/>
  <c r="M32"/>
  <c r="L274"/>
  <c r="I254"/>
  <c r="I10"/>
  <c r="J29"/>
  <c r="J177"/>
  <c r="J227"/>
  <c r="J254"/>
  <c r="J197"/>
  <c r="J53"/>
  <c r="T334" l="1"/>
  <c r="T51"/>
  <c r="T8" s="1"/>
  <c r="T7" s="1"/>
  <c r="V51"/>
  <c r="V8" s="1"/>
  <c r="V7" s="1"/>
  <c r="T328"/>
  <c r="T342" s="1"/>
  <c r="Q53"/>
  <c r="Q10"/>
  <c r="Q158"/>
  <c r="M328"/>
  <c r="M342" s="1"/>
  <c r="M158"/>
  <c r="K215"/>
  <c r="K197" s="1"/>
  <c r="K51" s="1"/>
  <c r="K8" s="1"/>
  <c r="K7" s="1"/>
  <c r="H197"/>
  <c r="H51" s="1"/>
  <c r="H8" s="1"/>
  <c r="H7" s="1"/>
  <c r="I51"/>
  <c r="M227"/>
  <c r="L242"/>
  <c r="L227" s="1"/>
  <c r="L221"/>
  <c r="L197" s="1"/>
  <c r="M31"/>
  <c r="M30" s="1"/>
  <c r="L273"/>
  <c r="L254" s="1"/>
  <c r="I9"/>
  <c r="J52"/>
  <c r="J51" s="1"/>
  <c r="Q9" l="1"/>
  <c r="Q52"/>
  <c r="Q29"/>
  <c r="M51"/>
  <c r="L51"/>
  <c r="L8" s="1"/>
  <c r="M29"/>
  <c r="I30"/>
  <c r="J8"/>
  <c r="Q51" l="1"/>
  <c r="M8"/>
  <c r="M7" s="1"/>
  <c r="L7"/>
  <c r="I29"/>
  <c r="J7"/>
  <c r="Q8" l="1"/>
  <c r="I8"/>
  <c r="Q7" l="1"/>
  <c r="I7"/>
  <c r="S84" i="6"/>
  <c r="S79"/>
  <c r="S7" s="1"/>
  <c r="AA322" i="2"/>
  <c r="AB322" s="1"/>
  <c r="AA324" l="1"/>
  <c r="E26" i="10"/>
  <c r="E30"/>
  <c r="E29"/>
</calcChain>
</file>

<file path=xl/sharedStrings.xml><?xml version="1.0" encoding="utf-8"?>
<sst xmlns="http://schemas.openxmlformats.org/spreadsheetml/2006/main" count="792" uniqueCount="478">
  <si>
    <t>OPĆINA TORDINCI</t>
  </si>
  <si>
    <t>Porezi na robu i usluge</t>
  </si>
  <si>
    <t>Porez na promet</t>
  </si>
  <si>
    <t>Pomoći</t>
  </si>
  <si>
    <t>Pomoći iz proračuna</t>
  </si>
  <si>
    <t>Prihodi od imovine</t>
  </si>
  <si>
    <t>Prihodi po posebnim propisima</t>
  </si>
  <si>
    <t>Ostali nespomenuti prihodi</t>
  </si>
  <si>
    <t>Prihodi od prodaje neproizvedene imovine</t>
  </si>
  <si>
    <t>Prihodiod prodaje materijalne imovine</t>
  </si>
  <si>
    <t>Zemljište</t>
  </si>
  <si>
    <t>Rashodi poslovanja</t>
  </si>
  <si>
    <t>Rashodi za zaposlene</t>
  </si>
  <si>
    <t>Ostali rashodi za zaposlene</t>
  </si>
  <si>
    <t>Doprinosi za zdravstveno osiguranje</t>
  </si>
  <si>
    <t>Doprinosi za zapošljavanje</t>
  </si>
  <si>
    <t>Materijalni rashodi</t>
  </si>
  <si>
    <t>Stručno usavršavanje zaposlenika</t>
  </si>
  <si>
    <t>Uredski materijal</t>
  </si>
  <si>
    <t>Ostali nespomenuti rashodi poslovanja</t>
  </si>
  <si>
    <t>Reprezentacija</t>
  </si>
  <si>
    <t>Financijski rashodi</t>
  </si>
  <si>
    <t>Ostali rashodi</t>
  </si>
  <si>
    <t>Rashodi za nabavu nefinancijske imovine</t>
  </si>
  <si>
    <t>Rashodi za nabavu proizvedene dugotrajne imovine</t>
  </si>
  <si>
    <t>Izdaci za financijsku imovinu i otplate zajmova</t>
  </si>
  <si>
    <t>BROJ RČ</t>
  </si>
  <si>
    <t>VRSTA RASHODA I IZDATAKA</t>
  </si>
  <si>
    <t>UKUPNO RASHODI I IZDACI</t>
  </si>
  <si>
    <t xml:space="preserve">RAZDJEL </t>
  </si>
  <si>
    <t>Aktivnost:</t>
  </si>
  <si>
    <t>Usluge promidžbe i informiranja</t>
  </si>
  <si>
    <t>Naknade za rad predstavničkih tijela</t>
  </si>
  <si>
    <t>Administrativno, tehničko i stručno osoblje</t>
  </si>
  <si>
    <t>Plaće za redovni rad</t>
  </si>
  <si>
    <t>Sitan inventar i auto gume</t>
  </si>
  <si>
    <t>Odvjetničke usluge</t>
  </si>
  <si>
    <t>Bankarske usluge i usluge platnog prometa</t>
  </si>
  <si>
    <t>Kapitalni projekt</t>
  </si>
  <si>
    <t>Rahodi za nabavu proizdene dugotrajne imovine</t>
  </si>
  <si>
    <t>PRIHODI</t>
  </si>
  <si>
    <t>OS.RAČUN</t>
  </si>
  <si>
    <t>UKUPNO PRORAČUN</t>
  </si>
  <si>
    <t>Prihodi od poreza</t>
  </si>
  <si>
    <t>Porez i prirez na dohodak</t>
  </si>
  <si>
    <t>Porez i prirez na dohodak od nesamostalnog rada i dr.</t>
  </si>
  <si>
    <t xml:space="preserve">Porez i prirez na dohodak od nesamostalnog rada </t>
  </si>
  <si>
    <t>Porez na dohodak od obrta i slobodnih zanimanja</t>
  </si>
  <si>
    <t>Porez i prirez na dohodak od drugih samostalnih djelatnosti</t>
  </si>
  <si>
    <t>Porez i prirez na dohodak od imovine i imovinskih prava</t>
  </si>
  <si>
    <t>Porez na imovinu</t>
  </si>
  <si>
    <t>Povremeni porezi na imovinu</t>
  </si>
  <si>
    <t>Porez na promet nekretnina</t>
  </si>
  <si>
    <t>Posebni porezi na promet i potrošnju</t>
  </si>
  <si>
    <t>Porez na korištenje dobara ili izvođenje kativnosti</t>
  </si>
  <si>
    <t>Porez na tvrtku odnosno naziv tvrtke</t>
  </si>
  <si>
    <t>Tekuće pomoći iz proračuna</t>
  </si>
  <si>
    <t>Tekuće pomoći iz županijskog proračuna - ogrjev</t>
  </si>
  <si>
    <t>Tekuće pomoći iz županijskog proračuna</t>
  </si>
  <si>
    <t>Kapitalne pomoći iz proračuna</t>
  </si>
  <si>
    <t>Prihodi od nefinancijske imovine</t>
  </si>
  <si>
    <t>Naknade za koncesije</t>
  </si>
  <si>
    <t>Prihodi od iznajmljivanja imovine</t>
  </si>
  <si>
    <t>Prihodi od zakupa poljoprivrednog zemljišta</t>
  </si>
  <si>
    <t>Prihodi od prodaje roba i usluga</t>
  </si>
  <si>
    <t>Administrativni (upravne) pristojbe</t>
  </si>
  <si>
    <t>Županijske, gradske i druge naknade</t>
  </si>
  <si>
    <t>Komunalni doprinosi</t>
  </si>
  <si>
    <t>Komunalne naknade</t>
  </si>
  <si>
    <t>Doprinosi za šume</t>
  </si>
  <si>
    <t>Gradske i općinske upravne pristojbe</t>
  </si>
  <si>
    <t>Komunalni doprinosi i druge naknade</t>
  </si>
  <si>
    <t>Motorni benzin i dizel gorivo</t>
  </si>
  <si>
    <t>Materijal i sredstva za čišćenje</t>
  </si>
  <si>
    <t>Zakupnine i najamnine</t>
  </si>
  <si>
    <t>Premije osiguranja imovine</t>
  </si>
  <si>
    <t>Ostale intelektualne usluge</t>
  </si>
  <si>
    <t>Pomoć obiteljima i kućanstvima</t>
  </si>
  <si>
    <t>Pomoć za novorođeno dijete</t>
  </si>
  <si>
    <t>Pomoć obiteljima za ogrjev</t>
  </si>
  <si>
    <t>Tekuće donacija za kulturne manifestacije</t>
  </si>
  <si>
    <t>Tekuće donacije KUD-ovima</t>
  </si>
  <si>
    <t>Tekuće donacije športskim organizacijama</t>
  </si>
  <si>
    <t>Tekuće donacije vjerskim zajednicama</t>
  </si>
  <si>
    <t>Tekuće donacija Crveni križ</t>
  </si>
  <si>
    <t>Izdaci  za otplatu glavnice primljenih zajmova</t>
  </si>
  <si>
    <t>Otplata glavnice primljenih zajmova</t>
  </si>
  <si>
    <t>Tekuće donacije za rad Vijeća nacionalnih manjina</t>
  </si>
  <si>
    <t>Usuge telefona</t>
  </si>
  <si>
    <t>Poštarina</t>
  </si>
  <si>
    <t>Dnevnice za službeni put</t>
  </si>
  <si>
    <t>Naknada za smještaj na sl. putu u zemlji</t>
  </si>
  <si>
    <t>Naknada za prijevoz u zemlji</t>
  </si>
  <si>
    <t>Utrošena voda</t>
  </si>
  <si>
    <t>Naknade građanima i kućanstvima</t>
  </si>
  <si>
    <t>Program 01: Donošenje akata i mjera iz djelokruga predstavničkog, izvršnog tijela</t>
  </si>
  <si>
    <t>Prihodi od zakupa nekretnina</t>
  </si>
  <si>
    <t>Spomenička renta</t>
  </si>
  <si>
    <t>Literatura</t>
  </si>
  <si>
    <t>Zaštita i spašavanje (civilna zaštita)</t>
  </si>
  <si>
    <t>Energija - javna rasvjeta</t>
  </si>
  <si>
    <t>Uredska oprema i namještaj</t>
  </si>
  <si>
    <t>Tekuće donacije - osnovnoj školi</t>
  </si>
  <si>
    <t>Računala i računalna oprema</t>
  </si>
  <si>
    <t>01</t>
  </si>
  <si>
    <t>04</t>
  </si>
  <si>
    <t>02</t>
  </si>
  <si>
    <t>06</t>
  </si>
  <si>
    <t>03</t>
  </si>
  <si>
    <t>Tekuće donacije u novcu - političkim strankama</t>
  </si>
  <si>
    <t>Usluge tek. i invest.održavanja građevinskih objekata</t>
  </si>
  <si>
    <t>Usluge tek. i invest.održavanja postrojenja i opreme</t>
  </si>
  <si>
    <t>Usluge tek. i invest.održavanja prijevoznih sredstava</t>
  </si>
  <si>
    <t>Usluge tek.i inves.održavanja javne rasvjete</t>
  </si>
  <si>
    <t>05</t>
  </si>
  <si>
    <t>07</t>
  </si>
  <si>
    <t xml:space="preserve">Tekuće donacije </t>
  </si>
  <si>
    <t xml:space="preserve">Uređenje puteva </t>
  </si>
  <si>
    <t>Kamate za primljene zajmove</t>
  </si>
  <si>
    <t>2012.</t>
  </si>
  <si>
    <t>Povrat poreza i prireza na dohodak po godišnjoj prijavi</t>
  </si>
  <si>
    <t>Vodni doprinos</t>
  </si>
  <si>
    <t>Tekuće donacija ostalim neprofitnim organizacijama</t>
  </si>
  <si>
    <t>Prihodi - Hrvatski zavod za zapošljavanje</t>
  </si>
  <si>
    <t>Prihodi od kamata</t>
  </si>
  <si>
    <t>Čišćenje snijega</t>
  </si>
  <si>
    <t>Iznošenje i odvoz smeća</t>
  </si>
  <si>
    <t>Prijevoz učenika</t>
  </si>
  <si>
    <t>Prihodi od prodaje nefinancijske imovine</t>
  </si>
  <si>
    <t>Plaće</t>
  </si>
  <si>
    <t>Doprinosi na plaće</t>
  </si>
  <si>
    <t>Rashodi za usluge</t>
  </si>
  <si>
    <t>Ostali financijski rashodi</t>
  </si>
  <si>
    <t>Tekuće donacije</t>
  </si>
  <si>
    <t>Građevinski objekti</t>
  </si>
  <si>
    <t>Postrojenja i oprema</t>
  </si>
  <si>
    <t>Nematerijalna proizvedena imovina</t>
  </si>
  <si>
    <t>2013.</t>
  </si>
  <si>
    <t>Prihodi od prodaje proizvedene dugotrajne imovine</t>
  </si>
  <si>
    <t>Prihodi od prodaje građevinskih objekata</t>
  </si>
  <si>
    <t>Prihodi od prodaje poslovne zgrade u Korođu</t>
  </si>
  <si>
    <t>2014.</t>
  </si>
  <si>
    <t>Tekuće pomoći iz općinskog proračuna Jarmina</t>
  </si>
  <si>
    <t>Naknada - legalizacija</t>
  </si>
  <si>
    <t>Knjigovodstvene usluge</t>
  </si>
  <si>
    <t>Plin - lož ulje</t>
  </si>
  <si>
    <t>Lag Srijem</t>
  </si>
  <si>
    <t>Deratizacija i dezinsekcija</t>
  </si>
  <si>
    <t>Glava 001 01</t>
  </si>
  <si>
    <t>Općinsko vijeće</t>
  </si>
  <si>
    <t>Redovni rad Općinskog vijeća</t>
  </si>
  <si>
    <t>Funkcijska klasifikacija: 0111  Izvršna i zakonodavna tijela</t>
  </si>
  <si>
    <t>P1001</t>
  </si>
  <si>
    <t>A1001 01</t>
  </si>
  <si>
    <t>A1001 02</t>
  </si>
  <si>
    <t>Potpora radu političkih stranaka</t>
  </si>
  <si>
    <t>Donacije i ostali rashodi</t>
  </si>
  <si>
    <t>Glava 001 02:</t>
  </si>
  <si>
    <t>Načelnik općine</t>
  </si>
  <si>
    <t>Program 02: Donošenje i provedba akata i mjera iz djelokruga</t>
  </si>
  <si>
    <t>Rad ureda načelnika</t>
  </si>
  <si>
    <t>Rashodi za materijal i energijau (gorivo)</t>
  </si>
  <si>
    <t>P1002</t>
  </si>
  <si>
    <t>A1002 01</t>
  </si>
  <si>
    <t>A1002 02</t>
  </si>
  <si>
    <t>001  OPĆINSKO VIJEĆE I OPĆINSKI NAČELNIK I TIJELA SAMOUPRAVE</t>
  </si>
  <si>
    <t>Donošenje i provedba akata i mjera iz djelokruga</t>
  </si>
  <si>
    <t>Naknade troškova zaposlenima (službeni put)</t>
  </si>
  <si>
    <t>Rashodi za materijal i energijau</t>
  </si>
  <si>
    <t xml:space="preserve">Javni dug - otplata kredita </t>
  </si>
  <si>
    <t>Glava 001 03</t>
  </si>
  <si>
    <t>Jedinstveni upravni odjel</t>
  </si>
  <si>
    <t>Program 03:</t>
  </si>
  <si>
    <t>Protupožarna i civilna zaštita</t>
  </si>
  <si>
    <t>Funkcijska klasifikacija: 0320 Usluge protupožarne zaštite</t>
  </si>
  <si>
    <t>A1003 02</t>
  </si>
  <si>
    <t>A1003 01</t>
  </si>
  <si>
    <t>Civilna zaštita</t>
  </si>
  <si>
    <t>Funkcijska organizacija: 0360 Rashodi za javni red i sigurnost</t>
  </si>
  <si>
    <t>A1004 01</t>
  </si>
  <si>
    <t>Program 04:</t>
  </si>
  <si>
    <t>Javne potrebe u obrazovanju općine Tordinci</t>
  </si>
  <si>
    <t>Osnovna škola</t>
  </si>
  <si>
    <t>Funkcijska klasifikacija: 0912 Osnovno obrazovanje</t>
  </si>
  <si>
    <t>A1004 02</t>
  </si>
  <si>
    <t>Sufinan.javnog prijevoza srednješk.učenika</t>
  </si>
  <si>
    <t>Funkcijska kklasifikacija: 092 Srednješkolsko obrazovanje</t>
  </si>
  <si>
    <t>Ostale naknada građanima i kućanstvima</t>
  </si>
  <si>
    <t>P1005</t>
  </si>
  <si>
    <t>Program 05:</t>
  </si>
  <si>
    <t>A1005 01</t>
  </si>
  <si>
    <t>Održavanje zelenih površina</t>
  </si>
  <si>
    <t>Funkcijska klasifikacija: 0660 Rashodi vezani uz stan.i kom.po</t>
  </si>
  <si>
    <t>A1005 02</t>
  </si>
  <si>
    <t>Materijal i dijelovi za održavanje javne rasvjete</t>
  </si>
  <si>
    <t>Funkcijska klasifikacija: 0640 Ulična rasvjeta</t>
  </si>
  <si>
    <t>P1006</t>
  </si>
  <si>
    <t>Program 06:</t>
  </si>
  <si>
    <t>Izgradnja i dodatna ulaganja na zgradama</t>
  </si>
  <si>
    <t>Izgradnja i sanacija lokalnih i nerazvrst.cesta</t>
  </si>
  <si>
    <t>Funkcijska klasifikacija: 0660 Rashodi vezani uz stan.i kom. Pogod.</t>
  </si>
  <si>
    <t>Kapitalni projekt: Izrada projektnih dokumentacija</t>
  </si>
  <si>
    <t>Funkcijska klasifikacija: 0474 Višenamjenski razvojni projekti</t>
  </si>
  <si>
    <t>Program javnih potreba u so. Skrbi općine Tor.</t>
  </si>
  <si>
    <t>Pomoć u novcu pojedincima i obiteljima</t>
  </si>
  <si>
    <t>Funkcijska klasifikacija: 1070 - Socijalna pomoć stanovništvu …</t>
  </si>
  <si>
    <t>Ostale naknade građanima i kućanstvima</t>
  </si>
  <si>
    <t>Pomoć u novcu pojedincima i obit. - ogrjev</t>
  </si>
  <si>
    <t>Potpora majkama za nabavu opreme - novorođ.</t>
  </si>
  <si>
    <t>Crveni križ</t>
  </si>
  <si>
    <t>Program 08:</t>
  </si>
  <si>
    <t>Program javnih potreba u kulturi</t>
  </si>
  <si>
    <t>A1008 01</t>
  </si>
  <si>
    <t>Funkcijska klasifikacija: 0820 - Službe kulture</t>
  </si>
  <si>
    <t>A1008 02</t>
  </si>
  <si>
    <t>Vjerske zajednice - pomoć u radu</t>
  </si>
  <si>
    <t>Funkcijska klasifikacija: 0840 Religijske i druge službe zajednice</t>
  </si>
  <si>
    <t>A1008 03</t>
  </si>
  <si>
    <t>Djelatnost kulturno-umjetničkih društava</t>
  </si>
  <si>
    <t>A1008 04</t>
  </si>
  <si>
    <t>Kulturne manifestacije</t>
  </si>
  <si>
    <t>Vijeće nacionalne manjine</t>
  </si>
  <si>
    <t xml:space="preserve">Udruge </t>
  </si>
  <si>
    <t>P1009</t>
  </si>
  <si>
    <t>Program 09:</t>
  </si>
  <si>
    <t>Javne potrebe u športu</t>
  </si>
  <si>
    <t>Aktinost:</t>
  </si>
  <si>
    <t>Nogometni klubovi u općini Tordinci</t>
  </si>
  <si>
    <t>Funkcijska klasifikacija: 0810 Službe rekreacije i sporta</t>
  </si>
  <si>
    <t>A1009 01</t>
  </si>
  <si>
    <t>Funkcijska klasifikacija: 1040 Obitelj i djeca</t>
  </si>
  <si>
    <t xml:space="preserve">Porez i prirez na dohodak od kapitala </t>
  </si>
  <si>
    <t>Porez i prirez na dohodak od dividendi i udjela u dobiti</t>
  </si>
  <si>
    <t>Naknade za prijevoz na posao i s posla</t>
  </si>
  <si>
    <t>Troškovi u poljoprivredi (uvođenje u posjed)</t>
  </si>
  <si>
    <t>II POSEBNI DIO</t>
  </si>
  <si>
    <t>Ostali rashodi (jamčevina)</t>
  </si>
  <si>
    <t>Kapitalne pomoći iz državnog proračuna</t>
  </si>
  <si>
    <t>Koncesija poljoprivrednog zemljišta</t>
  </si>
  <si>
    <t>IZVRŠENJE I-VI</t>
  </si>
  <si>
    <t>%</t>
  </si>
  <si>
    <t>Ostala oprema</t>
  </si>
  <si>
    <t>Regionalni vodovod</t>
  </si>
  <si>
    <t>PROCJENA 2014</t>
  </si>
  <si>
    <t>PROCJENA 2014.</t>
  </si>
  <si>
    <t>Sufinanciranje toplog obroka</t>
  </si>
  <si>
    <t>Izrada projektnih dokumentacija</t>
  </si>
  <si>
    <t>Ostala nematerijalna imovina</t>
  </si>
  <si>
    <t>2015.</t>
  </si>
  <si>
    <t xml:space="preserve">PRIHODI </t>
  </si>
  <si>
    <t xml:space="preserve">RASHODI </t>
  </si>
  <si>
    <t>Karatensko držanje pasa</t>
  </si>
  <si>
    <t>Arhiv</t>
  </si>
  <si>
    <t>B. RAČUN ZADUŽIVANJA/FINANCIRANJA</t>
  </si>
  <si>
    <t>Prihodi od administrativnih pristojbi i po posebnim propisima</t>
  </si>
  <si>
    <t>Administrativne (upravne) pristojbe</t>
  </si>
  <si>
    <t>Rashodi za materijal i energiju</t>
  </si>
  <si>
    <t>Ostale naknade građanima i kućanstvima iz proračuna</t>
  </si>
  <si>
    <t>Vlastiti izvori</t>
  </si>
  <si>
    <t>2017.</t>
  </si>
  <si>
    <t>2018.</t>
  </si>
  <si>
    <t>Kapitalne pomoći izvanproračunskih korisnika</t>
  </si>
  <si>
    <t>Fond za zaštitu okoliša   (rasvjeta)</t>
  </si>
  <si>
    <t>Strategije razvoja</t>
  </si>
  <si>
    <t>Izrada Strategije urbanog razvoja</t>
  </si>
  <si>
    <t>Kapitalni projekt. Nabava dugotrajne imovine</t>
  </si>
  <si>
    <t>Plaće - JR</t>
  </si>
  <si>
    <t>Doprinosi za zdravstveno osiguranje JR</t>
  </si>
  <si>
    <t>Doprinosi za zapošljavanje JR</t>
  </si>
  <si>
    <t>P1003</t>
  </si>
  <si>
    <t>A1003 03</t>
  </si>
  <si>
    <t>A1003 04</t>
  </si>
  <si>
    <t>K1003 01</t>
  </si>
  <si>
    <t>P 1004</t>
  </si>
  <si>
    <t>A1006 02</t>
  </si>
  <si>
    <t>A1006 01</t>
  </si>
  <si>
    <t>Program 07:</t>
  </si>
  <si>
    <t>K1007 01</t>
  </si>
  <si>
    <t>K1007 02</t>
  </si>
  <si>
    <t>K1007 03</t>
  </si>
  <si>
    <t>K1007 04</t>
  </si>
  <si>
    <t xml:space="preserve">P1008 </t>
  </si>
  <si>
    <t>A1009 02</t>
  </si>
  <si>
    <t>A1009 03</t>
  </si>
  <si>
    <t>A1009 04</t>
  </si>
  <si>
    <t>A1009 05</t>
  </si>
  <si>
    <t>P1010</t>
  </si>
  <si>
    <t>A1010 01</t>
  </si>
  <si>
    <t>Program 10:</t>
  </si>
  <si>
    <t>2018/2017</t>
  </si>
  <si>
    <t>Službena i radna odjeća</t>
  </si>
  <si>
    <t>Tekuće održavanje septičke jame</t>
  </si>
  <si>
    <t>Jednokratne pomoći</t>
  </si>
  <si>
    <t>Predškola</t>
  </si>
  <si>
    <t>Web stranica</t>
  </si>
  <si>
    <t xml:space="preserve">Stručno osposobljavanje </t>
  </si>
  <si>
    <t>Pomoći od međ. org. inst. I tijela</t>
  </si>
  <si>
    <t>2019.</t>
  </si>
  <si>
    <t>2020.</t>
  </si>
  <si>
    <t>Kapitalne pomoći iz županijskog proračuna</t>
  </si>
  <si>
    <t>Troškovi sudskih postupaka</t>
  </si>
  <si>
    <t>Održavanje manifestacija</t>
  </si>
  <si>
    <t>Javna rasvjeta</t>
  </si>
  <si>
    <t>Kuća oproštaja Kalvini</t>
  </si>
  <si>
    <t>Ostale usluge</t>
  </si>
  <si>
    <t>P1011</t>
  </si>
  <si>
    <t>Program 11:</t>
  </si>
  <si>
    <t>"Zaželi"</t>
  </si>
  <si>
    <t>Plaće zaposlenih</t>
  </si>
  <si>
    <t>Ostala oprema - bicikli</t>
  </si>
  <si>
    <t>Materijal za obavljanje djelatnosti</t>
  </si>
  <si>
    <t>Voditelj projekta</t>
  </si>
  <si>
    <t>Stipendije</t>
  </si>
  <si>
    <t>Kapitalne pomoći EU - javna rasvjeta</t>
  </si>
  <si>
    <t>POKRIĆE MANJKA IZ PRETHODNIH GODINA</t>
  </si>
  <si>
    <t>I</t>
  </si>
  <si>
    <t>PROJEKCIJA 2020.</t>
  </si>
  <si>
    <t>5/4</t>
  </si>
  <si>
    <t>2</t>
  </si>
  <si>
    <t>3</t>
  </si>
  <si>
    <t>4</t>
  </si>
  <si>
    <t>5</t>
  </si>
  <si>
    <t>A. RAČUN PRIHODA I RASHODA</t>
  </si>
  <si>
    <t>Prihodi poslovanja</t>
  </si>
  <si>
    <t>Rashodi za nabavku nefinancijske imovine</t>
  </si>
  <si>
    <t>RAZLIKA-MANJAK</t>
  </si>
  <si>
    <t>NETO ZADUŽIVANJE/FINANCIRANJE</t>
  </si>
  <si>
    <t>UKUPAN DONOS VIŠKA/MANJAK IZ PRETHODNIH GODINA</t>
  </si>
  <si>
    <t>DIO VIŠKA/MANJKA IZ PRETHODNIH GODINA KOJI ĆE SE POKTIRI/RASPOREDITI U PLANIRANOM RAZDOBLJU</t>
  </si>
  <si>
    <t>RAZLIKA VIŠAK/MANJAK KOJI SE PRENOSI U IDUĆU GODINU</t>
  </si>
  <si>
    <t>C. RASPOLOŽIVA SREDSTVA IZ PRETHODNIH GODINA (VIŠAK PRIHODA)</t>
  </si>
  <si>
    <t>VIŠAK/MANJAK + NETO ZADUŽIVANJA/FINANCIRANJA</t>
  </si>
  <si>
    <t>Broj kont</t>
  </si>
  <si>
    <t>VRSTA PRIHODA/IZDATAKA</t>
  </si>
  <si>
    <t>Porezi na robu i suluge</t>
  </si>
  <si>
    <t>Pomoćiiz inozenstva (darovnice) i od subjekata unutar opće države</t>
  </si>
  <si>
    <t>Pomoći od međunarodnih organizacija te institucija i tijela EU</t>
  </si>
  <si>
    <t>Pomoći od ostalih subjekata unutar opće države</t>
  </si>
  <si>
    <t>Prihodi od financijske imovine</t>
  </si>
  <si>
    <t>Prihodi od kamata za dane zajmove građanima i kućanstvima</t>
  </si>
  <si>
    <t>Prihodi od prodaje materijalne imovine-prirodnih bogatstava</t>
  </si>
  <si>
    <t>Prihodi od prodaje građ. objekata</t>
  </si>
  <si>
    <t>Naknade troškova zaposlenima</t>
  </si>
  <si>
    <t>Naknade troškova osobana izvan radnog odnosa</t>
  </si>
  <si>
    <t>Naknade građanima i kućanstvima na temelju osiguranja i druge naknade</t>
  </si>
  <si>
    <t>B-RAČUN ZADUŽIVANJA/FINANCIRANJA</t>
  </si>
  <si>
    <t>Izdaci za otplate glavnice primljenih zajmova</t>
  </si>
  <si>
    <t>Otplata glavnice primljenih zajmova od banaka i ostalih fin. institucija u javnom sektoru</t>
  </si>
  <si>
    <t>Otplata glavnice primljenih zajmova od drugih razina vlasti</t>
  </si>
  <si>
    <t>Izdaci za otplatu glavnice za izdane vrijednosne papire</t>
  </si>
  <si>
    <t>Izdaci za otplatu glavnice za izdane obveznice</t>
  </si>
  <si>
    <t>C - RASPOLOŽIVA SREDSTVA IZ PRETHODNIH GODINA</t>
  </si>
  <si>
    <t>VLASTITI IZVORI</t>
  </si>
  <si>
    <t>REZULTAT POSLOVANJA</t>
  </si>
  <si>
    <t>Manjak prihoda</t>
  </si>
  <si>
    <t xml:space="preserve"> </t>
  </si>
  <si>
    <t>Fiskalno izravnanje - porez</t>
  </si>
  <si>
    <t>2021.</t>
  </si>
  <si>
    <t>Najam reciklažnog dvorišta</t>
  </si>
  <si>
    <t>1% prihoda od poreza na dohodak - Porezna uprava</t>
  </si>
  <si>
    <t>Program za groblja</t>
  </si>
  <si>
    <t>Sredstva za nepropisno odlaganje otpada</t>
  </si>
  <si>
    <t>Komunalna oprema</t>
  </si>
  <si>
    <t>PLAN 2019.</t>
  </si>
  <si>
    <t>TEKUĆI PLAN 2018.</t>
  </si>
  <si>
    <t>2022.</t>
  </si>
  <si>
    <t>Cvijeće</t>
  </si>
  <si>
    <t>Kapitalni projekt: Izgradnja dječjeg vrtića</t>
  </si>
  <si>
    <t>Dječji vrtić</t>
  </si>
  <si>
    <t>Kapitalne pomoći Ministarstvo demografije (vrtić)</t>
  </si>
  <si>
    <t>Ministarstvo regionalnog razvoja, šumarstva i vodnog gospod.(ceste,nog)</t>
  </si>
  <si>
    <t>Ministarstvo regionalnog razvoja - Trg</t>
  </si>
  <si>
    <t>Dječje igralište i Spomen park u Antinu</t>
  </si>
  <si>
    <t>Ministarstvo poljoprivrede - Spomen park</t>
  </si>
  <si>
    <t>Održavanje komunalne infrastrukture</t>
  </si>
  <si>
    <t>Gradnja komunalne infrastrukture</t>
  </si>
  <si>
    <t>Sufinanciranje obrazovnih materijala za OŠ</t>
  </si>
  <si>
    <t>Geodetsko-katastarske usluge</t>
  </si>
  <si>
    <t>Košnja zelenih površina</t>
  </si>
  <si>
    <t>Poticanje kupovine i gradnje nekretnine</t>
  </si>
  <si>
    <t>Naknada za uređenje voda</t>
  </si>
  <si>
    <t>Funkcijska klasifikacija</t>
  </si>
  <si>
    <t xml:space="preserve">2020. </t>
  </si>
  <si>
    <t>Izvršna i zakonodavna tijela</t>
  </si>
  <si>
    <t>Usluge protupožarne zaštite</t>
  </si>
  <si>
    <t>Rashodi za javni red i sigurnost</t>
  </si>
  <si>
    <t>Ulična rasvjeta</t>
  </si>
  <si>
    <t>Rashodi vezani uz stanovanje i komunalnu infrastrukturu</t>
  </si>
  <si>
    <t>Službe rekreacije i sporta</t>
  </si>
  <si>
    <t>Službe kulture</t>
  </si>
  <si>
    <t>Religijske i druge službe zajednice</t>
  </si>
  <si>
    <t>Osnovnoškolsko obrazovanje</t>
  </si>
  <si>
    <t>Srednješkoslko obraovanje</t>
  </si>
  <si>
    <t>Obitelj i djeca</t>
  </si>
  <si>
    <t>Socijalna pomoć stanovništvu</t>
  </si>
  <si>
    <t>UKUPNO</t>
  </si>
  <si>
    <t>0111</t>
  </si>
  <si>
    <t>0320</t>
  </si>
  <si>
    <t>0360</t>
  </si>
  <si>
    <t>0640</t>
  </si>
  <si>
    <t>0660</t>
  </si>
  <si>
    <t>0810</t>
  </si>
  <si>
    <t>0820</t>
  </si>
  <si>
    <t>0840</t>
  </si>
  <si>
    <t>0912</t>
  </si>
  <si>
    <t>0920</t>
  </si>
  <si>
    <t>0474</t>
  </si>
  <si>
    <t>Višenamjenski projekti</t>
  </si>
  <si>
    <t>0510</t>
  </si>
  <si>
    <t>0500</t>
  </si>
  <si>
    <t>Gospodarenje otpadom</t>
  </si>
  <si>
    <t>Tekuće pomoći od institucija i tijela EU</t>
  </si>
  <si>
    <t>Tekuće pomoći iz državnog proračuna - kompenzacijske mjere</t>
  </si>
  <si>
    <t>Tekuće pomoći iz državnog proračuna - fiskalno izravnanje</t>
  </si>
  <si>
    <t xml:space="preserve">Lokalni izbori </t>
  </si>
  <si>
    <t>Topli obrok</t>
  </si>
  <si>
    <t>Tekuće pomoći EU - "Zaželi"</t>
  </si>
  <si>
    <t>Prijevoz na posao JR</t>
  </si>
  <si>
    <t>DVD Tordinci i Korođ</t>
  </si>
  <si>
    <t>Izgradnja nogostupa</t>
  </si>
  <si>
    <t xml:space="preserve">Izgradnja ceste </t>
  </si>
  <si>
    <t>Motorni benzin i dizel gorivo (kosilice)</t>
  </si>
  <si>
    <t>2023.</t>
  </si>
  <si>
    <t>PLAN 2020.</t>
  </si>
  <si>
    <t>PLAN 2021</t>
  </si>
  <si>
    <t>PLAN 2022.</t>
  </si>
  <si>
    <t>PLAN 2023.</t>
  </si>
  <si>
    <t>A1011 01</t>
  </si>
  <si>
    <t>PLAN 2021.</t>
  </si>
  <si>
    <t>6</t>
  </si>
  <si>
    <t>7</t>
  </si>
  <si>
    <t>Trg - Tordinci i Antin</t>
  </si>
  <si>
    <t>Račun / opis</t>
  </si>
  <si>
    <t>IZVRŠENJE 2019</t>
  </si>
  <si>
    <t>PRORAČUN 2020</t>
  </si>
  <si>
    <t>PLAN 2020</t>
  </si>
  <si>
    <t>Tekući plan    2019.</t>
  </si>
  <si>
    <t>PRIHODI I RASHODI PREMA IZVORIMA FINANCIRANJA</t>
  </si>
  <si>
    <t>1</t>
  </si>
  <si>
    <t xml:space="preserve"> SVEUKUPNI PRIHODI</t>
  </si>
  <si>
    <t>Izvor 1. Opći prihodi i primici</t>
  </si>
  <si>
    <t>Izvor 1.1. Opći prihodi i primici</t>
  </si>
  <si>
    <t>Izvor 3. Vlastiti prihodi</t>
  </si>
  <si>
    <t>Izvor 3.1. Vlastiti prihodi</t>
  </si>
  <si>
    <t>Izvor 4. Prihodi za posebne namjene</t>
  </si>
  <si>
    <t>Izvor 4.1. Prihodi od nefinancijske imovine</t>
  </si>
  <si>
    <t>Izvor 5. Pomoći</t>
  </si>
  <si>
    <t>Izvor 5.1. Pomoći EU</t>
  </si>
  <si>
    <t>Izvor 5.2. Ostale pomoći</t>
  </si>
  <si>
    <t>Izvor 6. Donacije</t>
  </si>
  <si>
    <t>Izvor 6.1. Donacije</t>
  </si>
  <si>
    <t>Izvor 7. Prihodi od prodaje nefinancijske imovine</t>
  </si>
  <si>
    <t>Izvor 7.1. Prihodi od prodaje ili zamjene nefinancijske imovine</t>
  </si>
  <si>
    <t>Izvor 7.2. Prih.od pro.nef. imovine i nad. štete s osnova osig. PK</t>
  </si>
  <si>
    <t>Izvor 8. Namjenski primici</t>
  </si>
  <si>
    <t>Izvor 8.1. Namjenski primici</t>
  </si>
  <si>
    <t/>
  </si>
  <si>
    <t xml:space="preserve"> SVEUKUPNI RASHODI</t>
  </si>
  <si>
    <t>Izvor 5.4. Pomoći  EU- proračunski korisnici</t>
  </si>
  <si>
    <t>Izvor 7.1. Prih.od pro.nef. imovine i nad. štete s osnova osig. PK</t>
  </si>
  <si>
    <t xml:space="preserve">Izvor 7.2. Prih.od pro.nef. imovine i nad. štete s osnova osig. </t>
  </si>
  <si>
    <t>opći</t>
  </si>
  <si>
    <t>pomoći</t>
  </si>
  <si>
    <t>vlastiti</t>
  </si>
  <si>
    <t>namjenski</t>
  </si>
  <si>
    <t>VP - POMOĆI</t>
  </si>
  <si>
    <t>IZVOR</t>
  </si>
  <si>
    <t>ŠIFRA</t>
  </si>
  <si>
    <t>Izvor 9. Višak prihoda</t>
  </si>
  <si>
    <t>Izvor 9.1. Višak prihoda</t>
  </si>
  <si>
    <t>01,05</t>
  </si>
  <si>
    <t>01,03,04,05</t>
  </si>
  <si>
    <t>04,05</t>
  </si>
  <si>
    <t>PRORAČUN OPĆINE TORDINCI ZA 2021. GODINE, TE PROJEKCIJE ZA 2022. I 2023. GODINU</t>
  </si>
  <si>
    <t>6/5</t>
  </si>
  <si>
    <t>7/6</t>
  </si>
  <si>
    <t>POSTOTAK</t>
  </si>
  <si>
    <t>PRORAČUN OPĆINE TORDINCI  ZA 2021. GODINU I PROJEKCIJE ZA 2022.-2023.GODINU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</si>
</sst>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0;[Red]0"/>
  </numFmts>
  <fonts count="4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charset val="238"/>
    </font>
    <font>
      <b/>
      <i/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Times New Roman"/>
      <family val="1"/>
      <charset val="238"/>
    </font>
    <font>
      <sz val="8"/>
      <color theme="1"/>
      <name val="Arial Narrow"/>
      <family val="2"/>
      <charset val="238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Arial Narrow"/>
      <family val="2"/>
      <charset val="238"/>
    </font>
    <font>
      <b/>
      <sz val="8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8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Times New Roman"/>
      <family val="1"/>
      <charset val="238"/>
    </font>
    <font>
      <b/>
      <sz val="12"/>
      <name val="Arial Narrow"/>
      <family val="2"/>
      <charset val="238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9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2" fillId="0" borderId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3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5" borderId="0" applyNumberFormat="0" applyBorder="0" applyAlignment="0" applyProtection="0"/>
    <xf numFmtId="0" fontId="24" fillId="13" borderId="0" applyNumberFormat="0" applyBorder="0" applyAlignment="0" applyProtection="0"/>
    <xf numFmtId="0" fontId="25" fillId="15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7" borderId="0" applyNumberFormat="0" applyBorder="0" applyAlignment="0" applyProtection="0"/>
    <xf numFmtId="0" fontId="25" fillId="15" borderId="0" applyNumberFormat="0" applyBorder="0" applyAlignment="0" applyProtection="0"/>
    <xf numFmtId="0" fontId="25" fillId="12" borderId="0" applyNumberFormat="0" applyBorder="0" applyAlignment="0" applyProtection="0"/>
    <xf numFmtId="0" fontId="25" fillId="20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6" fillId="24" borderId="0" applyNumberFormat="0" applyBorder="0" applyAlignment="0" applyProtection="0"/>
    <xf numFmtId="0" fontId="27" fillId="25" borderId="25" applyNumberFormat="0" applyAlignment="0" applyProtection="0"/>
    <xf numFmtId="0" fontId="28" fillId="26" borderId="26" applyNumberFormat="0" applyAlignment="0" applyProtection="0"/>
    <xf numFmtId="0" fontId="29" fillId="0" borderId="0" applyNumberFormat="0" applyFill="0" applyBorder="0" applyAlignment="0" applyProtection="0"/>
    <xf numFmtId="0" fontId="30" fillId="15" borderId="0" applyNumberFormat="0" applyBorder="0" applyAlignment="0" applyProtection="0"/>
    <xf numFmtId="0" fontId="31" fillId="0" borderId="27" applyNumberFormat="0" applyFill="0" applyAlignment="0" applyProtection="0"/>
    <xf numFmtId="0" fontId="32" fillId="0" borderId="28" applyNumberFormat="0" applyFill="0" applyAlignment="0" applyProtection="0"/>
    <xf numFmtId="0" fontId="33" fillId="0" borderId="29" applyNumberFormat="0" applyFill="0" applyAlignment="0" applyProtection="0"/>
    <xf numFmtId="0" fontId="33" fillId="0" borderId="0" applyNumberFormat="0" applyFill="0" applyBorder="0" applyAlignment="0" applyProtection="0"/>
    <xf numFmtId="0" fontId="34" fillId="16" borderId="25" applyNumberFormat="0" applyAlignment="0" applyProtection="0"/>
    <xf numFmtId="0" fontId="35" fillId="0" borderId="30" applyNumberFormat="0" applyFill="0" applyAlignment="0" applyProtection="0"/>
    <xf numFmtId="0" fontId="36" fillId="16" borderId="0" applyNumberFormat="0" applyBorder="0" applyAlignment="0" applyProtection="0"/>
    <xf numFmtId="0" fontId="2" fillId="0" borderId="0"/>
    <xf numFmtId="0" fontId="37" fillId="13" borderId="31" applyNumberFormat="0" applyFont="0" applyAlignment="0" applyProtection="0"/>
    <xf numFmtId="0" fontId="38" fillId="25" borderId="32" applyNumberFormat="0" applyAlignment="0" applyProtection="0"/>
    <xf numFmtId="0" fontId="39" fillId="0" borderId="0" applyNumberFormat="0" applyFill="0" applyBorder="0" applyAlignment="0" applyProtection="0"/>
    <xf numFmtId="0" fontId="40" fillId="0" borderId="33" applyNumberFormat="0" applyFill="0" applyAlignment="0" applyProtection="0"/>
    <xf numFmtId="0" fontId="35" fillId="0" borderId="0" applyNumberFormat="0" applyFill="0" applyBorder="0" applyAlignment="0" applyProtection="0"/>
    <xf numFmtId="0" fontId="1" fillId="0" borderId="0"/>
    <xf numFmtId="0" fontId="46" fillId="0" borderId="0"/>
    <xf numFmtId="0" fontId="37" fillId="0" borderId="0"/>
  </cellStyleXfs>
  <cellXfs count="404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Alignment="1">
      <alignment horizontal="left"/>
    </xf>
    <xf numFmtId="164" fontId="0" fillId="0" borderId="0" xfId="0" applyNumberFormat="1"/>
    <xf numFmtId="164" fontId="7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4" fillId="0" borderId="6" xfId="0" quotePrefix="1" applyFont="1" applyBorder="1" applyAlignment="1">
      <alignment horizontal="center"/>
    </xf>
    <xf numFmtId="164" fontId="0" fillId="0" borderId="4" xfId="0" applyNumberFormat="1" applyBorder="1"/>
    <xf numFmtId="164" fontId="4" fillId="0" borderId="0" xfId="0" applyNumberFormat="1" applyFont="1"/>
    <xf numFmtId="0" fontId="13" fillId="2" borderId="4" xfId="0" applyFont="1" applyFill="1" applyBorder="1" applyAlignment="1">
      <alignment horizontal="left"/>
    </xf>
    <xf numFmtId="0" fontId="13" fillId="2" borderId="4" xfId="0" applyFont="1" applyFill="1" applyBorder="1" applyAlignment="1"/>
    <xf numFmtId="164" fontId="13" fillId="2" borderId="4" xfId="0" applyNumberFormat="1" applyFont="1" applyFill="1" applyBorder="1" applyAlignment="1"/>
    <xf numFmtId="0" fontId="13" fillId="2" borderId="4" xfId="0" quotePrefix="1" applyFont="1" applyFill="1" applyBorder="1" applyAlignment="1">
      <alignment horizontal="center"/>
    </xf>
    <xf numFmtId="164" fontId="0" fillId="0" borderId="4" xfId="0" applyNumberFormat="1" applyFill="1" applyBorder="1"/>
    <xf numFmtId="0" fontId="12" fillId="3" borderId="4" xfId="0" applyFont="1" applyFill="1" applyBorder="1"/>
    <xf numFmtId="164" fontId="12" fillId="3" borderId="4" xfId="0" applyNumberFormat="1" applyFont="1" applyFill="1" applyBorder="1"/>
    <xf numFmtId="164" fontId="0" fillId="0" borderId="0" xfId="0" applyNumberFormat="1" applyFill="1"/>
    <xf numFmtId="0" fontId="4" fillId="0" borderId="9" xfId="0" quotePrefix="1" applyFont="1" applyBorder="1" applyAlignment="1">
      <alignment horizontal="center"/>
    </xf>
    <xf numFmtId="0" fontId="3" fillId="0" borderId="10" xfId="0" applyFont="1" applyBorder="1"/>
    <xf numFmtId="0" fontId="12" fillId="3" borderId="1" xfId="0" applyFont="1" applyFill="1" applyBorder="1" applyAlignment="1">
      <alignment horizontal="left"/>
    </xf>
    <xf numFmtId="0" fontId="11" fillId="0" borderId="0" xfId="0" applyFont="1"/>
    <xf numFmtId="0" fontId="13" fillId="4" borderId="4" xfId="0" applyFont="1" applyFill="1" applyBorder="1" applyAlignment="1">
      <alignment horizontal="left"/>
    </xf>
    <xf numFmtId="0" fontId="13" fillId="4" borderId="4" xfId="0" applyFont="1" applyFill="1" applyBorder="1" applyAlignment="1"/>
    <xf numFmtId="164" fontId="13" fillId="4" borderId="4" xfId="0" applyNumberFormat="1" applyFont="1" applyFill="1" applyBorder="1" applyAlignment="1"/>
    <xf numFmtId="164" fontId="4" fillId="0" borderId="4" xfId="0" applyNumberFormat="1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164" fontId="4" fillId="0" borderId="4" xfId="0" applyNumberFormat="1" applyFont="1" applyFill="1" applyBorder="1"/>
    <xf numFmtId="0" fontId="13" fillId="4" borderId="4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0" fillId="6" borderId="0" xfId="0" applyFill="1"/>
    <xf numFmtId="0" fontId="9" fillId="6" borderId="0" xfId="0" applyFont="1" applyFill="1"/>
    <xf numFmtId="0" fontId="10" fillId="7" borderId="4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left"/>
    </xf>
    <xf numFmtId="0" fontId="10" fillId="7" borderId="4" xfId="0" quotePrefix="1" applyFont="1" applyFill="1" applyBorder="1" applyAlignment="1"/>
    <xf numFmtId="164" fontId="10" fillId="7" borderId="4" xfId="0" applyNumberFormat="1" applyFont="1" applyFill="1" applyBorder="1" applyAlignment="1"/>
    <xf numFmtId="164" fontId="9" fillId="6" borderId="4" xfId="0" applyNumberFormat="1" applyFont="1" applyFill="1" applyBorder="1"/>
    <xf numFmtId="0" fontId="0" fillId="0" borderId="4" xfId="0" applyBorder="1"/>
    <xf numFmtId="164" fontId="0" fillId="6" borderId="4" xfId="0" applyNumberFormat="1" applyFill="1" applyBorder="1"/>
    <xf numFmtId="0" fontId="3" fillId="0" borderId="0" xfId="0" applyFont="1"/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4" fontId="3" fillId="0" borderId="15" xfId="0" applyNumberFormat="1" applyFont="1" applyBorder="1"/>
    <xf numFmtId="164" fontId="0" fillId="0" borderId="15" xfId="0" applyNumberFormat="1" applyBorder="1"/>
    <xf numFmtId="0" fontId="0" fillId="6" borderId="15" xfId="0" applyFill="1" applyBorder="1"/>
    <xf numFmtId="0" fontId="3" fillId="3" borderId="1" xfId="0" applyFont="1" applyFill="1" applyBorder="1"/>
    <xf numFmtId="0" fontId="3" fillId="3" borderId="4" xfId="0" applyFont="1" applyFill="1" applyBorder="1"/>
    <xf numFmtId="0" fontId="3" fillId="3" borderId="11" xfId="0" applyFont="1" applyFill="1" applyBorder="1"/>
    <xf numFmtId="0" fontId="3" fillId="0" borderId="1" xfId="0" applyFont="1" applyBorder="1"/>
    <xf numFmtId="0" fontId="3" fillId="0" borderId="4" xfId="0" applyFont="1" applyBorder="1"/>
    <xf numFmtId="0" fontId="3" fillId="0" borderId="11" xfId="0" applyFont="1" applyBorder="1"/>
    <xf numFmtId="164" fontId="3" fillId="0" borderId="4" xfId="0" applyNumberFormat="1" applyFont="1" applyFill="1" applyBorder="1"/>
    <xf numFmtId="0" fontId="3" fillId="0" borderId="1" xfId="0" applyFont="1" applyBorder="1" applyAlignment="1">
      <alignment horizontal="left"/>
    </xf>
    <xf numFmtId="164" fontId="3" fillId="0" borderId="4" xfId="0" applyNumberFormat="1" applyFont="1" applyBorder="1"/>
    <xf numFmtId="0" fontId="3" fillId="0" borderId="1" xfId="0" quotePrefix="1" applyFont="1" applyBorder="1"/>
    <xf numFmtId="0" fontId="3" fillId="0" borderId="4" xfId="0" quotePrefix="1" applyFont="1" applyBorder="1"/>
    <xf numFmtId="0" fontId="3" fillId="0" borderId="16" xfId="0" applyFont="1" applyBorder="1" applyAlignment="1">
      <alignment horizontal="left"/>
    </xf>
    <xf numFmtId="0" fontId="3" fillId="0" borderId="17" xfId="0" applyNumberFormat="1" applyFont="1" applyFill="1" applyBorder="1" applyAlignment="1"/>
    <xf numFmtId="164" fontId="3" fillId="0" borderId="17" xfId="0" applyNumberFormat="1" applyFont="1" applyBorder="1"/>
    <xf numFmtId="164" fontId="3" fillId="0" borderId="17" xfId="0" applyNumberFormat="1" applyFont="1" applyFill="1" applyBorder="1"/>
    <xf numFmtId="164" fontId="0" fillId="0" borderId="17" xfId="0" applyNumberFormat="1" applyBorder="1"/>
    <xf numFmtId="164" fontId="9" fillId="6" borderId="17" xfId="0" applyNumberFormat="1" applyFont="1" applyFill="1" applyBorder="1"/>
    <xf numFmtId="164" fontId="3" fillId="6" borderId="4" xfId="0" applyNumberFormat="1" applyFont="1" applyFill="1" applyBorder="1"/>
    <xf numFmtId="0" fontId="11" fillId="0" borderId="18" xfId="0" applyFont="1" applyFill="1" applyBorder="1" applyAlignment="1"/>
    <xf numFmtId="0" fontId="16" fillId="0" borderId="0" xfId="1" applyFont="1" applyFill="1" applyAlignment="1">
      <alignment horizontal="right" vertical="center"/>
    </xf>
    <xf numFmtId="0" fontId="16" fillId="0" borderId="0" xfId="1" applyFont="1" applyFill="1" applyAlignment="1">
      <alignment vertical="center"/>
    </xf>
    <xf numFmtId="0" fontId="17" fillId="0" borderId="0" xfId="1" applyFont="1" applyFill="1" applyAlignment="1">
      <alignment horizontal="center" vertical="center" wrapText="1"/>
    </xf>
    <xf numFmtId="0" fontId="19" fillId="0" borderId="0" xfId="1" applyFont="1" applyFill="1" applyAlignment="1">
      <alignment horizontal="left" vertical="center" wrapText="1"/>
    </xf>
    <xf numFmtId="0" fontId="20" fillId="0" borderId="0" xfId="1" applyFont="1" applyFill="1" applyAlignment="1">
      <alignment horizontal="left" vertical="center" wrapText="1"/>
    </xf>
    <xf numFmtId="0" fontId="16" fillId="0" borderId="0" xfId="1" applyFont="1" applyFill="1" applyAlignment="1">
      <alignment horizontal="left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right" vertical="center" wrapText="1"/>
    </xf>
    <xf numFmtId="0" fontId="21" fillId="0" borderId="0" xfId="1" applyFont="1" applyFill="1" applyBorder="1" applyAlignment="1">
      <alignment horizontal="center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0" fontId="22" fillId="0" borderId="0" xfId="1" applyFont="1" applyFill="1" applyAlignment="1">
      <alignment vertical="center"/>
    </xf>
    <xf numFmtId="0" fontId="22" fillId="0" borderId="0" xfId="1" applyFont="1" applyFill="1" applyAlignment="1">
      <alignment horizontal="right" vertical="center"/>
    </xf>
    <xf numFmtId="0" fontId="20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vertical="center" wrapText="1"/>
    </xf>
    <xf numFmtId="4" fontId="22" fillId="0" borderId="0" xfId="1" applyNumberFormat="1" applyFont="1" applyFill="1" applyAlignment="1">
      <alignment vertical="center"/>
    </xf>
    <xf numFmtId="4" fontId="16" fillId="0" borderId="0" xfId="1" applyNumberFormat="1" applyFont="1" applyFill="1" applyAlignment="1">
      <alignment horizontal="right" vertical="center"/>
    </xf>
    <xf numFmtId="4" fontId="22" fillId="0" borderId="0" xfId="1" applyNumberFormat="1" applyFont="1" applyFill="1" applyAlignment="1">
      <alignment horizontal="right" vertical="center"/>
    </xf>
    <xf numFmtId="0" fontId="22" fillId="0" borderId="0" xfId="1" applyFont="1" applyFill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1" fillId="0" borderId="0" xfId="1" applyFont="1" applyFill="1" applyAlignment="1">
      <alignment vertical="center"/>
    </xf>
    <xf numFmtId="4" fontId="20" fillId="0" borderId="0" xfId="1" applyNumberFormat="1" applyFont="1" applyFill="1" applyAlignment="1">
      <alignment vertical="center"/>
    </xf>
    <xf numFmtId="0" fontId="21" fillId="0" borderId="0" xfId="1" applyFont="1" applyFill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49" fontId="21" fillId="0" borderId="5" xfId="1" applyNumberFormat="1" applyFont="1" applyFill="1" applyBorder="1" applyAlignment="1">
      <alignment horizontal="center" vertical="center"/>
    </xf>
    <xf numFmtId="49" fontId="21" fillId="0" borderId="13" xfId="1" applyNumberFormat="1" applyFont="1" applyFill="1" applyBorder="1" applyAlignment="1">
      <alignment horizontal="center" vertical="center"/>
    </xf>
    <xf numFmtId="4" fontId="21" fillId="0" borderId="0" xfId="1" applyNumberFormat="1" applyFont="1" applyFill="1" applyAlignment="1">
      <alignment horizontal="center" vertical="center"/>
    </xf>
    <xf numFmtId="0" fontId="21" fillId="0" borderId="0" xfId="1" applyFont="1" applyFill="1" applyAlignment="1">
      <alignment horizontal="center" vertical="center"/>
    </xf>
    <xf numFmtId="0" fontId="20" fillId="0" borderId="14" xfId="1" applyNumberFormat="1" applyFont="1" applyFill="1" applyBorder="1" applyAlignment="1">
      <alignment horizontal="center" vertical="center" wrapText="1"/>
    </xf>
    <xf numFmtId="0" fontId="20" fillId="0" borderId="15" xfId="1" applyNumberFormat="1" applyFont="1" applyFill="1" applyBorder="1" applyAlignment="1">
      <alignment horizontal="center" vertical="center" wrapText="1"/>
    </xf>
    <xf numFmtId="0" fontId="21" fillId="0" borderId="15" xfId="1" applyNumberFormat="1" applyFont="1" applyFill="1" applyBorder="1" applyAlignment="1">
      <alignment horizontal="right" vertical="center"/>
    </xf>
    <xf numFmtId="0" fontId="21" fillId="0" borderId="0" xfId="1" applyNumberFormat="1" applyFont="1" applyFill="1" applyAlignment="1">
      <alignment horizontal="right" vertical="center"/>
    </xf>
    <xf numFmtId="0" fontId="21" fillId="0" borderId="0" xfId="1" applyNumberFormat="1" applyFont="1" applyFill="1" applyAlignment="1">
      <alignment horizontal="center" vertical="center"/>
    </xf>
    <xf numFmtId="0" fontId="20" fillId="0" borderId="1" xfId="1" applyFont="1" applyFill="1" applyBorder="1" applyAlignment="1">
      <alignment horizontal="center" vertical="center"/>
    </xf>
    <xf numFmtId="0" fontId="20" fillId="0" borderId="4" xfId="1" applyFont="1" applyFill="1" applyBorder="1" applyAlignment="1">
      <alignment vertical="center" wrapText="1"/>
    </xf>
    <xf numFmtId="4" fontId="20" fillId="0" borderId="4" xfId="1" applyNumberFormat="1" applyFont="1" applyFill="1" applyBorder="1" applyAlignment="1">
      <alignment vertical="center"/>
    </xf>
    <xf numFmtId="4" fontId="16" fillId="0" borderId="4" xfId="1" applyNumberFormat="1" applyFont="1" applyFill="1" applyBorder="1" applyAlignment="1">
      <alignment horizontal="right" vertical="center"/>
    </xf>
    <xf numFmtId="4" fontId="16" fillId="0" borderId="12" xfId="1" applyNumberFormat="1" applyFont="1" applyFill="1" applyBorder="1" applyAlignment="1">
      <alignment horizontal="right" vertical="center"/>
    </xf>
    <xf numFmtId="4" fontId="21" fillId="0" borderId="0" xfId="1" applyNumberFormat="1" applyFont="1" applyFill="1" applyAlignment="1">
      <alignment horizontal="right" vertical="center"/>
    </xf>
    <xf numFmtId="0" fontId="22" fillId="0" borderId="1" xfId="1" applyFont="1" applyFill="1" applyBorder="1" applyAlignment="1">
      <alignment horizontal="center" vertical="center"/>
    </xf>
    <xf numFmtId="0" fontId="22" fillId="0" borderId="4" xfId="1" applyFont="1" applyFill="1" applyBorder="1" applyAlignment="1">
      <alignment vertical="center" wrapText="1"/>
    </xf>
    <xf numFmtId="4" fontId="22" fillId="0" borderId="4" xfId="1" applyNumberFormat="1" applyFont="1" applyFill="1" applyBorder="1" applyAlignment="1">
      <alignment vertical="center"/>
    </xf>
    <xf numFmtId="4" fontId="22" fillId="0" borderId="4" xfId="1" applyNumberFormat="1" applyFont="1" applyFill="1" applyBorder="1" applyAlignment="1">
      <alignment horizontal="right" vertical="center"/>
    </xf>
    <xf numFmtId="0" fontId="22" fillId="0" borderId="1" xfId="1" quotePrefix="1" applyFont="1" applyFill="1" applyBorder="1" applyAlignment="1">
      <alignment horizontal="center" vertical="center"/>
    </xf>
    <xf numFmtId="4" fontId="16" fillId="0" borderId="0" xfId="1" applyNumberFormat="1" applyFont="1" applyFill="1" applyAlignment="1">
      <alignment vertical="center"/>
    </xf>
    <xf numFmtId="0" fontId="20" fillId="0" borderId="1" xfId="1" quotePrefix="1" applyFont="1" applyFill="1" applyBorder="1" applyAlignment="1">
      <alignment horizontal="center" vertical="center"/>
    </xf>
    <xf numFmtId="0" fontId="22" fillId="0" borderId="4" xfId="1" applyFont="1" applyFill="1" applyBorder="1" applyAlignment="1">
      <alignment horizontal="left" vertical="center" wrapText="1"/>
    </xf>
    <xf numFmtId="0" fontId="20" fillId="0" borderId="4" xfId="1" applyFont="1" applyFill="1" applyBorder="1" applyAlignment="1">
      <alignment horizontal="left" vertical="center" wrapText="1"/>
    </xf>
    <xf numFmtId="0" fontId="22" fillId="0" borderId="2" xfId="1" applyFont="1" applyFill="1" applyBorder="1" applyAlignment="1">
      <alignment horizontal="center" vertical="center"/>
    </xf>
    <xf numFmtId="0" fontId="22" fillId="0" borderId="5" xfId="1" applyFont="1" applyFill="1" applyBorder="1" applyAlignment="1">
      <alignment horizontal="left" vertical="center" wrapText="1"/>
    </xf>
    <xf numFmtId="4" fontId="22" fillId="0" borderId="5" xfId="1" applyNumberFormat="1" applyFont="1" applyFill="1" applyBorder="1" applyAlignment="1">
      <alignment vertical="center"/>
    </xf>
    <xf numFmtId="4" fontId="22" fillId="0" borderId="5" xfId="1" applyNumberFormat="1" applyFont="1" applyFill="1" applyBorder="1" applyAlignment="1">
      <alignment horizontal="right" vertical="center"/>
    </xf>
    <xf numFmtId="4" fontId="16" fillId="0" borderId="5" xfId="1" applyNumberFormat="1" applyFont="1" applyFill="1" applyBorder="1" applyAlignment="1">
      <alignment horizontal="right" vertical="center"/>
    </xf>
    <xf numFmtId="0" fontId="22" fillId="0" borderId="0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left" vertical="center" wrapText="1"/>
    </xf>
    <xf numFmtId="4" fontId="22" fillId="0" borderId="0" xfId="1" applyNumberFormat="1" applyFont="1" applyFill="1" applyBorder="1" applyAlignment="1">
      <alignment vertical="center"/>
    </xf>
    <xf numFmtId="4" fontId="22" fillId="0" borderId="0" xfId="1" applyNumberFormat="1" applyFont="1" applyFill="1" applyBorder="1" applyAlignment="1">
      <alignment horizontal="right" vertical="center"/>
    </xf>
    <xf numFmtId="4" fontId="16" fillId="0" borderId="0" xfId="1" applyNumberFormat="1" applyFont="1" applyFill="1" applyBorder="1" applyAlignment="1">
      <alignment horizontal="right" vertical="center"/>
    </xf>
    <xf numFmtId="4" fontId="20" fillId="0" borderId="0" xfId="1" applyNumberFormat="1" applyFont="1" applyFill="1" applyBorder="1" applyAlignment="1">
      <alignment vertical="center"/>
    </xf>
    <xf numFmtId="4" fontId="20" fillId="0" borderId="0" xfId="1" applyNumberFormat="1" applyFont="1" applyFill="1" applyBorder="1" applyAlignment="1">
      <alignment horizontal="right" vertical="center"/>
    </xf>
    <xf numFmtId="0" fontId="20" fillId="0" borderId="7" xfId="1" applyFont="1" applyFill="1" applyBorder="1" applyAlignment="1">
      <alignment horizontal="center" vertical="center"/>
    </xf>
    <xf numFmtId="0" fontId="20" fillId="0" borderId="8" xfId="1" applyFont="1" applyFill="1" applyBorder="1" applyAlignment="1">
      <alignment vertical="center" wrapText="1"/>
    </xf>
    <xf numFmtId="4" fontId="20" fillId="0" borderId="8" xfId="1" applyNumberFormat="1" applyFont="1" applyFill="1" applyBorder="1" applyAlignment="1">
      <alignment vertical="center"/>
    </xf>
    <xf numFmtId="4" fontId="16" fillId="0" borderId="11" xfId="1" applyNumberFormat="1" applyFont="1" applyFill="1" applyBorder="1" applyAlignment="1">
      <alignment horizontal="right" vertical="center"/>
    </xf>
    <xf numFmtId="4" fontId="20" fillId="0" borderId="4" xfId="1" applyNumberFormat="1" applyFont="1" applyFill="1" applyBorder="1" applyAlignment="1">
      <alignment horizontal="left" vertical="center" wrapText="1"/>
    </xf>
    <xf numFmtId="4" fontId="16" fillId="0" borderId="20" xfId="1" applyNumberFormat="1" applyFont="1" applyFill="1" applyBorder="1" applyAlignment="1">
      <alignment horizontal="right" vertical="center"/>
    </xf>
    <xf numFmtId="0" fontId="22" fillId="0" borderId="5" xfId="1" applyFont="1" applyFill="1" applyBorder="1" applyAlignment="1">
      <alignment vertical="center" wrapText="1"/>
    </xf>
    <xf numFmtId="0" fontId="22" fillId="0" borderId="0" xfId="1" applyFont="1" applyFill="1" applyBorder="1" applyAlignment="1">
      <alignment vertical="center" wrapText="1"/>
    </xf>
    <xf numFmtId="0" fontId="20" fillId="0" borderId="0" xfId="1" applyFont="1" applyFill="1" applyAlignment="1">
      <alignment vertical="center"/>
    </xf>
    <xf numFmtId="0" fontId="20" fillId="0" borderId="0" xfId="1" applyFont="1" applyFill="1" applyAlignment="1">
      <alignment horizontal="right" vertical="center"/>
    </xf>
    <xf numFmtId="0" fontId="22" fillId="0" borderId="0" xfId="1" applyFont="1" applyFill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4" xfId="0" applyFont="1" applyFill="1" applyBorder="1" applyAlignment="1">
      <alignment horizontal="left"/>
    </xf>
    <xf numFmtId="0" fontId="10" fillId="0" borderId="4" xfId="0" applyFont="1" applyFill="1" applyBorder="1" applyAlignment="1"/>
    <xf numFmtId="164" fontId="10" fillId="0" borderId="4" xfId="0" applyNumberFormat="1" applyFont="1" applyFill="1" applyBorder="1" applyAlignment="1"/>
    <xf numFmtId="164" fontId="10" fillId="6" borderId="4" xfId="0" applyNumberFormat="1" applyFont="1" applyFill="1" applyBorder="1" applyAlignment="1"/>
    <xf numFmtId="0" fontId="10" fillId="0" borderId="4" xfId="0" quotePrefix="1" applyFont="1" applyBorder="1" applyAlignment="1">
      <alignment horizontal="center"/>
    </xf>
    <xf numFmtId="0" fontId="4" fillId="6" borderId="4" xfId="0" applyFont="1" applyFill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/>
    <xf numFmtId="0" fontId="4" fillId="3" borderId="11" xfId="0" applyFont="1" applyFill="1" applyBorder="1"/>
    <xf numFmtId="0" fontId="4" fillId="0" borderId="4" xfId="0" applyFont="1" applyFill="1" applyBorder="1"/>
    <xf numFmtId="164" fontId="4" fillId="6" borderId="4" xfId="0" applyNumberFormat="1" applyFont="1" applyFill="1" applyBorder="1"/>
    <xf numFmtId="0" fontId="4" fillId="0" borderId="1" xfId="0" applyFont="1" applyBorder="1"/>
    <xf numFmtId="0" fontId="4" fillId="0" borderId="11" xfId="0" applyFont="1" applyBorder="1"/>
    <xf numFmtId="0" fontId="4" fillId="0" borderId="1" xfId="0" quotePrefix="1" applyFont="1" applyBorder="1"/>
    <xf numFmtId="0" fontId="4" fillId="0" borderId="4" xfId="0" quotePrefix="1" applyFont="1" applyBorder="1"/>
    <xf numFmtId="0" fontId="4" fillId="0" borderId="4" xfId="0" applyNumberFormat="1" applyFont="1" applyFill="1" applyBorder="1" applyAlignment="1"/>
    <xf numFmtId="0" fontId="4" fillId="0" borderId="2" xfId="0" applyFont="1" applyBorder="1" applyAlignment="1">
      <alignment horizontal="left"/>
    </xf>
    <xf numFmtId="0" fontId="4" fillId="0" borderId="5" xfId="0" applyNumberFormat="1" applyFont="1" applyFill="1" applyBorder="1" applyAlignment="1"/>
    <xf numFmtId="164" fontId="4" fillId="0" borderId="5" xfId="0" applyNumberFormat="1" applyFont="1" applyBorder="1"/>
    <xf numFmtId="164" fontId="4" fillId="6" borderId="5" xfId="0" applyNumberFormat="1" applyFont="1" applyFill="1" applyBorder="1"/>
    <xf numFmtId="164" fontId="13" fillId="27" borderId="4" xfId="0" applyNumberFormat="1" applyFont="1" applyFill="1" applyBorder="1" applyAlignment="1"/>
    <xf numFmtId="4" fontId="21" fillId="0" borderId="0" xfId="1" applyNumberFormat="1" applyFont="1" applyFill="1" applyAlignment="1">
      <alignment vertical="center"/>
    </xf>
    <xf numFmtId="0" fontId="0" fillId="0" borderId="0" xfId="0" applyFill="1"/>
    <xf numFmtId="0" fontId="10" fillId="7" borderId="1" xfId="0" applyFont="1" applyFill="1" applyBorder="1"/>
    <xf numFmtId="0" fontId="13" fillId="4" borderId="1" xfId="0" applyFont="1" applyFill="1" applyBorder="1"/>
    <xf numFmtId="0" fontId="10" fillId="0" borderId="1" xfId="0" applyFont="1" applyBorder="1"/>
    <xf numFmtId="0" fontId="13" fillId="2" borderId="1" xfId="0" applyFont="1" applyFill="1" applyBorder="1"/>
    <xf numFmtId="164" fontId="10" fillId="0" borderId="3" xfId="0" applyNumberFormat="1" applyFont="1" applyFill="1" applyBorder="1" applyAlignment="1">
      <alignment horizontal="center"/>
    </xf>
    <xf numFmtId="0" fontId="9" fillId="0" borderId="4" xfId="0" applyFont="1" applyBorder="1"/>
    <xf numFmtId="164" fontId="0" fillId="10" borderId="17" xfId="0" applyNumberFormat="1" applyFill="1" applyBorder="1"/>
    <xf numFmtId="4" fontId="0" fillId="0" borderId="0" xfId="0" applyNumberFormat="1"/>
    <xf numFmtId="4" fontId="0" fillId="10" borderId="0" xfId="0" applyNumberFormat="1" applyFill="1"/>
    <xf numFmtId="164" fontId="0" fillId="0" borderId="5" xfId="0" applyNumberFormat="1" applyFill="1" applyBorder="1"/>
    <xf numFmtId="0" fontId="0" fillId="0" borderId="6" xfId="0" applyBorder="1" applyAlignment="1">
      <alignment horizontal="left"/>
    </xf>
    <xf numFmtId="164" fontId="0" fillId="0" borderId="3" xfId="0" applyNumberFormat="1" applyBorder="1"/>
    <xf numFmtId="164" fontId="0" fillId="0" borderId="3" xfId="0" applyNumberFormat="1" applyFill="1" applyBorder="1"/>
    <xf numFmtId="0" fontId="4" fillId="0" borderId="3" xfId="0" applyFont="1" applyBorder="1"/>
    <xf numFmtId="0" fontId="10" fillId="3" borderId="15" xfId="0" applyFont="1" applyFill="1" applyBorder="1" applyAlignment="1">
      <alignment horizontal="left"/>
    </xf>
    <xf numFmtId="0" fontId="10" fillId="3" borderId="15" xfId="0" applyFont="1" applyFill="1" applyBorder="1" applyAlignment="1"/>
    <xf numFmtId="164" fontId="10" fillId="3" borderId="15" xfId="0" applyNumberFormat="1" applyFont="1" applyFill="1" applyBorder="1" applyAlignment="1"/>
    <xf numFmtId="0" fontId="9" fillId="0" borderId="2" xfId="0" applyFont="1" applyBorder="1"/>
    <xf numFmtId="0" fontId="9" fillId="0" borderId="5" xfId="0" applyFont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5" xfId="0" applyFont="1" applyFill="1" applyBorder="1" applyAlignment="1"/>
    <xf numFmtId="164" fontId="11" fillId="0" borderId="5" xfId="0" applyNumberFormat="1" applyFont="1" applyFill="1" applyBorder="1" applyAlignment="1"/>
    <xf numFmtId="0" fontId="21" fillId="0" borderId="15" xfId="1" applyNumberFormat="1" applyFont="1" applyFill="1" applyBorder="1" applyAlignment="1">
      <alignment horizontal="center" vertical="center"/>
    </xf>
    <xf numFmtId="0" fontId="21" fillId="0" borderId="19" xfId="1" applyNumberFormat="1" applyFont="1" applyFill="1" applyBorder="1" applyAlignment="1">
      <alignment horizontal="center" vertical="center"/>
    </xf>
    <xf numFmtId="164" fontId="16" fillId="0" borderId="4" xfId="1" applyNumberFormat="1" applyFont="1" applyFill="1" applyBorder="1" applyAlignment="1">
      <alignment horizontal="right" vertical="center"/>
    </xf>
    <xf numFmtId="164" fontId="21" fillId="0" borderId="4" xfId="1" applyNumberFormat="1" applyFont="1" applyFill="1" applyBorder="1" applyAlignment="1">
      <alignment horizontal="right" vertical="center"/>
    </xf>
    <xf numFmtId="164" fontId="21" fillId="0" borderId="12" xfId="1" applyNumberFormat="1" applyFont="1" applyFill="1" applyBorder="1" applyAlignment="1">
      <alignment horizontal="right" vertical="center"/>
    </xf>
    <xf numFmtId="164" fontId="16" fillId="0" borderId="5" xfId="1" applyNumberFormat="1" applyFont="1" applyFill="1" applyBorder="1" applyAlignment="1">
      <alignment horizontal="right" vertical="center"/>
    </xf>
    <xf numFmtId="164" fontId="16" fillId="0" borderId="13" xfId="1" applyNumberFormat="1" applyFont="1" applyFill="1" applyBorder="1" applyAlignment="1">
      <alignment horizontal="right" vertical="center"/>
    </xf>
    <xf numFmtId="164" fontId="4" fillId="0" borderId="8" xfId="0" applyNumberFormat="1" applyFont="1" applyBorder="1"/>
    <xf numFmtId="0" fontId="0" fillId="0" borderId="19" xfId="0" applyBorder="1"/>
    <xf numFmtId="164" fontId="9" fillId="6" borderId="12" xfId="0" applyNumberFormat="1" applyFont="1" applyFill="1" applyBorder="1"/>
    <xf numFmtId="164" fontId="11" fillId="6" borderId="12" xfId="0" applyNumberFormat="1" applyFont="1" applyFill="1" applyBorder="1" applyAlignment="1"/>
    <xf numFmtId="0" fontId="9" fillId="6" borderId="5" xfId="0" applyFont="1" applyFill="1" applyBorder="1"/>
    <xf numFmtId="164" fontId="11" fillId="6" borderId="13" xfId="0" applyNumberFormat="1" applyFont="1" applyFill="1" applyBorder="1" applyAlignment="1"/>
    <xf numFmtId="164" fontId="0" fillId="6" borderId="0" xfId="0" applyNumberFormat="1" applyFill="1"/>
    <xf numFmtId="164" fontId="4" fillId="6" borderId="0" xfId="0" applyNumberFormat="1" applyFont="1" applyFill="1"/>
    <xf numFmtId="164" fontId="11" fillId="6" borderId="0" xfId="0" applyNumberFormat="1" applyFont="1" applyFill="1" applyBorder="1" applyAlignment="1"/>
    <xf numFmtId="0" fontId="10" fillId="0" borderId="36" xfId="0" applyFont="1" applyBorder="1"/>
    <xf numFmtId="0" fontId="13" fillId="0" borderId="37" xfId="0" applyFont="1" applyFill="1" applyBorder="1" applyAlignment="1">
      <alignment horizontal="left"/>
    </xf>
    <xf numFmtId="0" fontId="13" fillId="0" borderId="37" xfId="0" applyFont="1" applyFill="1" applyBorder="1" applyAlignment="1">
      <alignment horizontal="center"/>
    </xf>
    <xf numFmtId="164" fontId="13" fillId="0" borderId="37" xfId="0" applyNumberFormat="1" applyFont="1" applyFill="1" applyBorder="1" applyAlignment="1">
      <alignment horizontal="center"/>
    </xf>
    <xf numFmtId="165" fontId="13" fillId="0" borderId="37" xfId="0" applyNumberFormat="1" applyFont="1" applyFill="1" applyBorder="1" applyAlignment="1">
      <alignment horizontal="center" wrapText="1"/>
    </xf>
    <xf numFmtId="164" fontId="13" fillId="0" borderId="37" xfId="0" applyNumberFormat="1" applyFont="1" applyFill="1" applyBorder="1" applyAlignment="1">
      <alignment horizontal="center" wrapText="1"/>
    </xf>
    <xf numFmtId="164" fontId="5" fillId="0" borderId="37" xfId="0" applyNumberFormat="1" applyFont="1" applyFill="1" applyBorder="1" applyAlignment="1">
      <alignment horizontal="center"/>
    </xf>
    <xf numFmtId="164" fontId="4" fillId="0" borderId="37" xfId="0" applyNumberFormat="1" applyFont="1" applyFill="1" applyBorder="1" applyAlignment="1">
      <alignment horizontal="center"/>
    </xf>
    <xf numFmtId="164" fontId="10" fillId="0" borderId="37" xfId="0" applyNumberFormat="1" applyFont="1" applyFill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10" fillId="0" borderId="8" xfId="0" applyFont="1" applyFill="1" applyBorder="1" applyAlignment="1">
      <alignment horizontal="left"/>
    </xf>
    <xf numFmtId="0" fontId="10" fillId="0" borderId="8" xfId="0" applyFont="1" applyFill="1" applyBorder="1" applyAlignment="1"/>
    <xf numFmtId="164" fontId="10" fillId="0" borderId="8" xfId="0" applyNumberFormat="1" applyFont="1" applyFill="1" applyBorder="1" applyAlignment="1"/>
    <xf numFmtId="164" fontId="4" fillId="0" borderId="8" xfId="0" applyNumberFormat="1" applyFont="1" applyFill="1" applyBorder="1"/>
    <xf numFmtId="0" fontId="4" fillId="6" borderId="8" xfId="0" applyFont="1" applyFill="1" applyBorder="1"/>
    <xf numFmtId="164" fontId="11" fillId="6" borderId="34" xfId="0" applyNumberFormat="1" applyFont="1" applyFill="1" applyBorder="1" applyAlignment="1"/>
    <xf numFmtId="0" fontId="0" fillId="0" borderId="4" xfId="0" applyFill="1" applyBorder="1"/>
    <xf numFmtId="164" fontId="4" fillId="6" borderId="12" xfId="0" applyNumberFormat="1" applyFont="1" applyFill="1" applyBorder="1"/>
    <xf numFmtId="0" fontId="10" fillId="6" borderId="38" xfId="0" applyFont="1" applyFill="1" applyBorder="1" applyAlignment="1">
      <alignment horizontal="center"/>
    </xf>
    <xf numFmtId="0" fontId="10" fillId="6" borderId="37" xfId="0" applyFont="1" applyFill="1" applyBorder="1" applyAlignment="1">
      <alignment horizontal="center"/>
    </xf>
    <xf numFmtId="0" fontId="10" fillId="0" borderId="39" xfId="0" applyFont="1" applyBorder="1" applyAlignment="1">
      <alignment horizontal="center"/>
    </xf>
    <xf numFmtId="164" fontId="10" fillId="6" borderId="12" xfId="0" applyNumberFormat="1" applyFont="1" applyFill="1" applyBorder="1" applyAlignment="1"/>
    <xf numFmtId="0" fontId="10" fillId="3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8" borderId="1" xfId="0" applyFont="1" applyFill="1" applyBorder="1"/>
    <xf numFmtId="0" fontId="10" fillId="8" borderId="4" xfId="0" quotePrefix="1" applyFont="1" applyFill="1" applyBorder="1" applyAlignment="1">
      <alignment horizontal="center"/>
    </xf>
    <xf numFmtId="0" fontId="10" fillId="8" borderId="4" xfId="0" applyFont="1" applyFill="1" applyBorder="1" applyAlignment="1">
      <alignment horizontal="left"/>
    </xf>
    <xf numFmtId="0" fontId="10" fillId="8" borderId="4" xfId="0" applyFont="1" applyFill="1" applyBorder="1" applyAlignment="1"/>
    <xf numFmtId="164" fontId="10" fillId="8" borderId="4" xfId="0" applyNumberFormat="1" applyFont="1" applyFill="1" applyBorder="1" applyAlignment="1"/>
    <xf numFmtId="0" fontId="10" fillId="4" borderId="1" xfId="0" applyFont="1" applyFill="1" applyBorder="1"/>
    <xf numFmtId="0" fontId="10" fillId="4" borderId="4" xfId="0" quotePrefix="1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/>
    </xf>
    <xf numFmtId="0" fontId="10" fillId="4" borderId="4" xfId="0" applyFont="1" applyFill="1" applyBorder="1" applyAlignment="1"/>
    <xf numFmtId="164" fontId="10" fillId="4" borderId="4" xfId="0" applyNumberFormat="1" applyFont="1" applyFill="1" applyBorder="1" applyAlignment="1"/>
    <xf numFmtId="0" fontId="10" fillId="5" borderId="1" xfId="0" applyFont="1" applyFill="1" applyBorder="1"/>
    <xf numFmtId="0" fontId="10" fillId="5" borderId="4" xfId="0" quotePrefix="1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left"/>
    </xf>
    <xf numFmtId="0" fontId="10" fillId="5" borderId="4" xfId="0" applyFont="1" applyFill="1" applyBorder="1" applyAlignment="1"/>
    <xf numFmtId="164" fontId="10" fillId="5" borderId="4" xfId="0" applyNumberFormat="1" applyFont="1" applyFill="1" applyBorder="1" applyAlignment="1"/>
    <xf numFmtId="164" fontId="10" fillId="9" borderId="4" xfId="0" applyNumberFormat="1" applyFont="1" applyFill="1" applyBorder="1" applyAlignment="1"/>
    <xf numFmtId="164" fontId="10" fillId="10" borderId="4" xfId="0" applyNumberFormat="1" applyFont="1" applyFill="1" applyBorder="1" applyAlignment="1"/>
    <xf numFmtId="0" fontId="10" fillId="10" borderId="1" xfId="0" applyFont="1" applyFill="1" applyBorder="1"/>
    <xf numFmtId="0" fontId="10" fillId="10" borderId="4" xfId="0" quotePrefix="1" applyFont="1" applyFill="1" applyBorder="1" applyAlignment="1">
      <alignment horizontal="center"/>
    </xf>
    <xf numFmtId="0" fontId="10" fillId="10" borderId="4" xfId="0" applyFont="1" applyFill="1" applyBorder="1" applyAlignment="1">
      <alignment horizontal="left"/>
    </xf>
    <xf numFmtId="0" fontId="10" fillId="10" borderId="4" xfId="0" applyFont="1" applyFill="1" applyBorder="1" applyAlignment="1"/>
    <xf numFmtId="0" fontId="9" fillId="0" borderId="16" xfId="0" applyFont="1" applyBorder="1"/>
    <xf numFmtId="0" fontId="9" fillId="0" borderId="17" xfId="0" applyFont="1" applyBorder="1" applyAlignment="1">
      <alignment horizontal="center"/>
    </xf>
    <xf numFmtId="0" fontId="11" fillId="0" borderId="17" xfId="0" applyFont="1" applyFill="1" applyBorder="1" applyAlignment="1">
      <alignment horizontal="left"/>
    </xf>
    <xf numFmtId="0" fontId="11" fillId="0" borderId="17" xfId="0" applyFont="1" applyFill="1" applyBorder="1" applyAlignment="1"/>
    <xf numFmtId="164" fontId="11" fillId="0" borderId="17" xfId="0" applyNumberFormat="1" applyFont="1" applyFill="1" applyBorder="1" applyAlignment="1"/>
    <xf numFmtId="164" fontId="0" fillId="0" borderId="17" xfId="0" applyNumberFormat="1" applyFill="1" applyBorder="1"/>
    <xf numFmtId="0" fontId="9" fillId="6" borderId="17" xfId="0" applyFont="1" applyFill="1" applyBorder="1"/>
    <xf numFmtId="164" fontId="11" fillId="6" borderId="40" xfId="0" applyNumberFormat="1" applyFont="1" applyFill="1" applyBorder="1" applyAlignment="1"/>
    <xf numFmtId="164" fontId="10" fillId="3" borderId="19" xfId="0" applyNumberFormat="1" applyFont="1" applyFill="1" applyBorder="1" applyAlignment="1"/>
    <xf numFmtId="164" fontId="10" fillId="7" borderId="12" xfId="0" applyNumberFormat="1" applyFont="1" applyFill="1" applyBorder="1" applyAlignment="1"/>
    <xf numFmtId="164" fontId="13" fillId="4" borderId="12" xfId="0" applyNumberFormat="1" applyFont="1" applyFill="1" applyBorder="1" applyAlignment="1"/>
    <xf numFmtId="164" fontId="10" fillId="8" borderId="12" xfId="0" applyNumberFormat="1" applyFont="1" applyFill="1" applyBorder="1" applyAlignment="1"/>
    <xf numFmtId="164" fontId="10" fillId="4" borderId="12" xfId="0" applyNumberFormat="1" applyFont="1" applyFill="1" applyBorder="1" applyAlignment="1"/>
    <xf numFmtId="164" fontId="10" fillId="5" borderId="12" xfId="0" applyNumberFormat="1" applyFont="1" applyFill="1" applyBorder="1" applyAlignment="1"/>
    <xf numFmtId="164" fontId="10" fillId="0" borderId="12" xfId="0" applyNumberFormat="1" applyFont="1" applyFill="1" applyBorder="1" applyAlignment="1"/>
    <xf numFmtId="164" fontId="13" fillId="27" borderId="12" xfId="0" applyNumberFormat="1" applyFont="1" applyFill="1" applyBorder="1" applyAlignment="1"/>
    <xf numFmtId="164" fontId="13" fillId="2" borderId="12" xfId="0" applyNumberFormat="1" applyFont="1" applyFill="1" applyBorder="1" applyAlignment="1"/>
    <xf numFmtId="164" fontId="10" fillId="10" borderId="12" xfId="0" applyNumberFormat="1" applyFont="1" applyFill="1" applyBorder="1" applyAlignment="1"/>
    <xf numFmtId="0" fontId="4" fillId="0" borderId="2" xfId="0" applyFont="1" applyBorder="1"/>
    <xf numFmtId="0" fontId="4" fillId="0" borderId="5" xfId="0" applyFont="1" applyBorder="1" applyAlignment="1">
      <alignment horizontal="center"/>
    </xf>
    <xf numFmtId="0" fontId="10" fillId="0" borderId="5" xfId="0" applyFont="1" applyFill="1" applyBorder="1" applyAlignment="1">
      <alignment horizontal="left"/>
    </xf>
    <xf numFmtId="0" fontId="10" fillId="0" borderId="5" xfId="0" applyFont="1" applyFill="1" applyBorder="1" applyAlignment="1"/>
    <xf numFmtId="164" fontId="10" fillId="0" borderId="5" xfId="0" applyNumberFormat="1" applyFont="1" applyFill="1" applyBorder="1" applyAlignment="1"/>
    <xf numFmtId="164" fontId="4" fillId="0" borderId="5" xfId="0" applyNumberFormat="1" applyFont="1" applyFill="1" applyBorder="1"/>
    <xf numFmtId="0" fontId="4" fillId="6" borderId="5" xfId="0" applyFont="1" applyFill="1" applyBorder="1"/>
    <xf numFmtId="164" fontId="10" fillId="6" borderId="13" xfId="0" applyNumberFormat="1" applyFont="1" applyFill="1" applyBorder="1" applyAlignment="1"/>
    <xf numFmtId="0" fontId="10" fillId="6" borderId="3" xfId="0" applyFont="1" applyFill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4" fillId="0" borderId="7" xfId="0" quotePrefix="1" applyFont="1" applyBorder="1" applyAlignment="1">
      <alignment horizontal="left"/>
    </xf>
    <xf numFmtId="0" fontId="4" fillId="0" borderId="8" xfId="0" applyFont="1" applyBorder="1"/>
    <xf numFmtId="164" fontId="4" fillId="0" borderId="34" xfId="0" applyNumberFormat="1" applyFont="1" applyFill="1" applyBorder="1"/>
    <xf numFmtId="0" fontId="4" fillId="0" borderId="1" xfId="0" quotePrefix="1" applyFont="1" applyBorder="1" applyAlignment="1">
      <alignment horizontal="left"/>
    </xf>
    <xf numFmtId="164" fontId="4" fillId="0" borderId="12" xfId="0" applyNumberFormat="1" applyFont="1" applyFill="1" applyBorder="1"/>
    <xf numFmtId="0" fontId="4" fillId="0" borderId="21" xfId="0" quotePrefix="1" applyFont="1" applyBorder="1" applyAlignment="1">
      <alignment horizontal="left"/>
    </xf>
    <xf numFmtId="0" fontId="4" fillId="0" borderId="22" xfId="0" applyFont="1" applyBorder="1"/>
    <xf numFmtId="164" fontId="4" fillId="0" borderId="22" xfId="0" applyNumberFormat="1" applyFont="1" applyBorder="1"/>
    <xf numFmtId="164" fontId="4" fillId="0" borderId="22" xfId="0" applyNumberFormat="1" applyFont="1" applyFill="1" applyBorder="1"/>
    <xf numFmtId="164" fontId="4" fillId="0" borderId="23" xfId="0" applyNumberFormat="1" applyFont="1" applyFill="1" applyBorder="1"/>
    <xf numFmtId="0" fontId="4" fillId="0" borderId="6" xfId="0" applyFont="1" applyBorder="1" applyAlignment="1">
      <alignment horizontal="left"/>
    </xf>
    <xf numFmtId="164" fontId="4" fillId="0" borderId="3" xfId="0" applyNumberFormat="1" applyFont="1" applyBorder="1"/>
    <xf numFmtId="164" fontId="4" fillId="0" borderId="3" xfId="0" applyNumberFormat="1" applyFont="1" applyFill="1" applyBorder="1"/>
    <xf numFmtId="164" fontId="4" fillId="0" borderId="35" xfId="0" applyNumberFormat="1" applyFont="1" applyFill="1" applyBorder="1"/>
    <xf numFmtId="0" fontId="17" fillId="0" borderId="0" xfId="1" applyFont="1" applyFill="1" applyAlignment="1">
      <alignment horizontal="center" vertical="center" wrapText="1"/>
    </xf>
    <xf numFmtId="0" fontId="17" fillId="0" borderId="0" xfId="1" applyFont="1" applyFill="1" applyAlignment="1">
      <alignment horizontal="center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0" fontId="42" fillId="0" borderId="0" xfId="44" applyFont="1" applyFill="1" applyAlignment="1">
      <alignment vertical="center" wrapText="1"/>
    </xf>
    <xf numFmtId="0" fontId="43" fillId="0" borderId="0" xfId="44" applyFont="1" applyFill="1" applyAlignment="1">
      <alignment vertical="center" wrapText="1"/>
    </xf>
    <xf numFmtId="0" fontId="44" fillId="0" borderId="0" xfId="44" applyFont="1" applyFill="1" applyAlignment="1">
      <alignment vertical="center" wrapText="1"/>
    </xf>
    <xf numFmtId="0" fontId="17" fillId="0" borderId="0" xfId="44" applyFont="1" applyFill="1" applyAlignment="1">
      <alignment vertical="center" wrapText="1"/>
    </xf>
    <xf numFmtId="0" fontId="45" fillId="0" borderId="0" xfId="44" applyFont="1" applyFill="1" applyAlignment="1">
      <alignment vertical="center" wrapText="1"/>
    </xf>
    <xf numFmtId="0" fontId="46" fillId="0" borderId="0" xfId="45" applyFill="1"/>
    <xf numFmtId="4" fontId="46" fillId="0" borderId="0" xfId="45" applyNumberFormat="1" applyFill="1"/>
    <xf numFmtId="0" fontId="47" fillId="0" borderId="14" xfId="45" applyFont="1" applyFill="1" applyBorder="1" applyAlignment="1">
      <alignment horizontal="center"/>
    </xf>
    <xf numFmtId="0" fontId="47" fillId="0" borderId="42" xfId="45" applyFont="1" applyFill="1" applyBorder="1" applyAlignment="1">
      <alignment horizontal="center"/>
    </xf>
    <xf numFmtId="4" fontId="47" fillId="0" borderId="15" xfId="45" applyNumberFormat="1" applyFont="1" applyFill="1" applyBorder="1" applyAlignment="1">
      <alignment horizontal="center" wrapText="1"/>
    </xf>
    <xf numFmtId="0" fontId="47" fillId="0" borderId="2" xfId="45" applyFont="1" applyFill="1" applyBorder="1" applyAlignment="1">
      <alignment horizontal="center"/>
    </xf>
    <xf numFmtId="0" fontId="47" fillId="0" borderId="43" xfId="45" applyFont="1" applyFill="1" applyBorder="1" applyAlignment="1">
      <alignment horizontal="center"/>
    </xf>
    <xf numFmtId="4" fontId="47" fillId="0" borderId="5" xfId="45" applyNumberFormat="1" applyFont="1" applyFill="1" applyBorder="1" applyAlignment="1">
      <alignment horizontal="center"/>
    </xf>
    <xf numFmtId="0" fontId="47" fillId="0" borderId="6" xfId="45" applyNumberFormat="1" applyFont="1" applyFill="1" applyBorder="1"/>
    <xf numFmtId="0" fontId="47" fillId="0" borderId="44" xfId="45" applyNumberFormat="1" applyFont="1" applyFill="1" applyBorder="1"/>
    <xf numFmtId="4" fontId="47" fillId="0" borderId="3" xfId="45" applyNumberFormat="1" applyFont="1" applyFill="1" applyBorder="1" applyAlignment="1">
      <alignment horizontal="right"/>
    </xf>
    <xf numFmtId="0" fontId="47" fillId="0" borderId="7" xfId="45" applyNumberFormat="1" applyFont="1" applyFill="1" applyBorder="1"/>
    <xf numFmtId="0" fontId="47" fillId="0" borderId="45" xfId="45" applyNumberFormat="1" applyFont="1" applyFill="1" applyBorder="1"/>
    <xf numFmtId="4" fontId="47" fillId="0" borderId="8" xfId="45" applyNumberFormat="1" applyFont="1" applyFill="1" applyBorder="1" applyAlignment="1">
      <alignment horizontal="right"/>
    </xf>
    <xf numFmtId="0" fontId="47" fillId="0" borderId="1" xfId="45" applyNumberFormat="1" applyFont="1" applyFill="1" applyBorder="1"/>
    <xf numFmtId="0" fontId="47" fillId="0" borderId="46" xfId="45" applyNumberFormat="1" applyFont="1" applyFill="1" applyBorder="1"/>
    <xf numFmtId="4" fontId="47" fillId="0" borderId="4" xfId="45" applyNumberFormat="1" applyFont="1" applyFill="1" applyBorder="1" applyAlignment="1">
      <alignment horizontal="right"/>
    </xf>
    <xf numFmtId="0" fontId="47" fillId="0" borderId="2" xfId="45" applyNumberFormat="1" applyFont="1" applyFill="1" applyBorder="1"/>
    <xf numFmtId="0" fontId="47" fillId="0" borderId="43" xfId="45" applyNumberFormat="1" applyFont="1" applyFill="1" applyBorder="1"/>
    <xf numFmtId="4" fontId="47" fillId="0" borderId="5" xfId="45" applyNumberFormat="1" applyFont="1" applyFill="1" applyBorder="1" applyAlignment="1">
      <alignment horizontal="right"/>
    </xf>
    <xf numFmtId="0" fontId="47" fillId="0" borderId="0" xfId="45" applyNumberFormat="1" applyFont="1" applyFill="1" applyBorder="1"/>
    <xf numFmtId="4" fontId="47" fillId="0" borderId="0" xfId="45" applyNumberFormat="1" applyFont="1" applyFill="1" applyBorder="1" applyAlignment="1">
      <alignment horizontal="right"/>
    </xf>
    <xf numFmtId="0" fontId="46" fillId="0" borderId="0" xfId="45" applyNumberFormat="1" applyFont="1" applyFill="1" applyBorder="1" applyAlignment="1">
      <alignment horizontal="left"/>
    </xf>
    <xf numFmtId="4" fontId="46" fillId="0" borderId="0" xfId="45" applyNumberFormat="1" applyFont="1" applyFill="1" applyBorder="1" applyAlignment="1">
      <alignment horizontal="left"/>
    </xf>
    <xf numFmtId="0" fontId="47" fillId="10" borderId="1" xfId="45" applyNumberFormat="1" applyFont="1" applyFill="1" applyBorder="1"/>
    <xf numFmtId="4" fontId="47" fillId="10" borderId="4" xfId="45" applyNumberFormat="1" applyFont="1" applyFill="1" applyBorder="1" applyAlignment="1">
      <alignment horizontal="right"/>
    </xf>
    <xf numFmtId="0" fontId="46" fillId="10" borderId="0" xfId="45" applyFill="1"/>
    <xf numFmtId="164" fontId="5" fillId="0" borderId="0" xfId="0" applyNumberFormat="1" applyFont="1"/>
    <xf numFmtId="164" fontId="5" fillId="6" borderId="0" xfId="0" applyNumberFormat="1" applyFont="1" applyFill="1"/>
    <xf numFmtId="164" fontId="11" fillId="0" borderId="0" xfId="0" applyNumberFormat="1" applyFont="1"/>
    <xf numFmtId="49" fontId="20" fillId="0" borderId="5" xfId="1" applyNumberFormat="1" applyFont="1" applyFill="1" applyBorder="1" applyAlignment="1">
      <alignment horizontal="center" vertical="center" wrapText="1"/>
    </xf>
    <xf numFmtId="49" fontId="20" fillId="0" borderId="22" xfId="1" applyNumberFormat="1" applyFont="1" applyFill="1" applyBorder="1" applyAlignment="1">
      <alignment horizontal="center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horizontal="center"/>
    </xf>
    <xf numFmtId="0" fontId="47" fillId="0" borderId="36" xfId="45" applyNumberFormat="1" applyFont="1" applyFill="1" applyBorder="1"/>
    <xf numFmtId="0" fontId="47" fillId="0" borderId="38" xfId="45" applyNumberFormat="1" applyFont="1" applyFill="1" applyBorder="1"/>
    <xf numFmtId="4" fontId="47" fillId="0" borderId="37" xfId="45" applyNumberFormat="1" applyFont="1" applyFill="1" applyBorder="1" applyAlignment="1">
      <alignment horizontal="right"/>
    </xf>
    <xf numFmtId="0" fontId="47" fillId="0" borderId="4" xfId="45" applyNumberFormat="1" applyFont="1" applyFill="1" applyBorder="1"/>
    <xf numFmtId="0" fontId="47" fillId="10" borderId="4" xfId="45" applyNumberFormat="1" applyFont="1" applyFill="1" applyBorder="1"/>
    <xf numFmtId="0" fontId="47" fillId="0" borderId="14" xfId="45" applyNumberFormat="1" applyFont="1" applyFill="1" applyBorder="1"/>
    <xf numFmtId="0" fontId="47" fillId="0" borderId="15" xfId="45" applyNumberFormat="1" applyFont="1" applyFill="1" applyBorder="1"/>
    <xf numFmtId="4" fontId="47" fillId="0" borderId="15" xfId="45" applyNumberFormat="1" applyFont="1" applyFill="1" applyBorder="1" applyAlignment="1">
      <alignment horizontal="right"/>
    </xf>
    <xf numFmtId="4" fontId="47" fillId="0" borderId="19" xfId="45" applyNumberFormat="1" applyFont="1" applyFill="1" applyBorder="1" applyAlignment="1">
      <alignment horizontal="right"/>
    </xf>
    <xf numFmtId="4" fontId="47" fillId="0" borderId="12" xfId="45" applyNumberFormat="1" applyFont="1" applyFill="1" applyBorder="1" applyAlignment="1">
      <alignment horizontal="right"/>
    </xf>
    <xf numFmtId="4" fontId="47" fillId="10" borderId="12" xfId="45" applyNumberFormat="1" applyFont="1" applyFill="1" applyBorder="1" applyAlignment="1">
      <alignment horizontal="right"/>
    </xf>
    <xf numFmtId="0" fontId="46" fillId="0" borderId="5" xfId="45" applyNumberFormat="1" applyFont="1" applyFill="1" applyBorder="1" applyAlignment="1">
      <alignment horizontal="left"/>
    </xf>
    <xf numFmtId="4" fontId="46" fillId="0" borderId="5" xfId="45" applyNumberFormat="1" applyFont="1" applyFill="1" applyBorder="1" applyAlignment="1">
      <alignment horizontal="left"/>
    </xf>
    <xf numFmtId="4" fontId="48" fillId="0" borderId="13" xfId="45" applyNumberFormat="1" applyFont="1" applyFill="1" applyBorder="1" applyAlignment="1">
      <alignment horizontal="right"/>
    </xf>
    <xf numFmtId="0" fontId="48" fillId="0" borderId="2" xfId="45" applyNumberFormat="1" applyFont="1" applyFill="1" applyBorder="1" applyAlignment="1">
      <alignment horizontal="left"/>
    </xf>
    <xf numFmtId="0" fontId="10" fillId="8" borderId="4" xfId="0" quotePrefix="1" applyFont="1" applyFill="1" applyBorder="1" applyAlignment="1">
      <alignment horizontal="center" wrapText="1"/>
    </xf>
    <xf numFmtId="4" fontId="16" fillId="0" borderId="13" xfId="1" applyNumberFormat="1" applyFont="1" applyFill="1" applyBorder="1" applyAlignment="1">
      <alignment horizontal="right" vertical="center"/>
    </xf>
    <xf numFmtId="164" fontId="16" fillId="0" borderId="12" xfId="1" applyNumberFormat="1" applyFont="1" applyFill="1" applyBorder="1" applyAlignment="1">
      <alignment horizontal="right" vertical="center"/>
    </xf>
    <xf numFmtId="4" fontId="21" fillId="0" borderId="11" xfId="1" applyNumberFormat="1" applyFont="1" applyFill="1" applyBorder="1" applyAlignment="1">
      <alignment horizontal="right" vertical="center"/>
    </xf>
    <xf numFmtId="164" fontId="21" fillId="0" borderId="11" xfId="1" applyNumberFormat="1" applyFont="1" applyFill="1" applyBorder="1" applyAlignment="1">
      <alignment horizontal="right" vertical="center"/>
    </xf>
    <xf numFmtId="49" fontId="21" fillId="0" borderId="49" xfId="1" applyNumberFormat="1" applyFont="1" applyFill="1" applyBorder="1" applyAlignment="1">
      <alignment horizontal="center" vertical="center"/>
    </xf>
    <xf numFmtId="49" fontId="21" fillId="0" borderId="50" xfId="1" applyNumberFormat="1" applyFont="1" applyFill="1" applyBorder="1" applyAlignment="1">
      <alignment horizontal="center" vertical="center"/>
    </xf>
    <xf numFmtId="49" fontId="21" fillId="0" borderId="0" xfId="1" applyNumberFormat="1" applyFont="1" applyFill="1" applyBorder="1" applyAlignment="1">
      <alignment horizontal="center" vertical="center"/>
    </xf>
    <xf numFmtId="4" fontId="48" fillId="0" borderId="5" xfId="45" applyNumberFormat="1" applyFont="1" applyFill="1" applyBorder="1" applyAlignment="1">
      <alignment horizontal="right"/>
    </xf>
    <xf numFmtId="0" fontId="10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164" fontId="4" fillId="0" borderId="37" xfId="0" applyNumberFormat="1" applyFont="1" applyBorder="1" applyAlignment="1">
      <alignment horizontal="center"/>
    </xf>
    <xf numFmtId="164" fontId="14" fillId="0" borderId="37" xfId="0" applyNumberFormat="1" applyFont="1" applyBorder="1" applyAlignment="1">
      <alignment horizontal="center"/>
    </xf>
    <xf numFmtId="165" fontId="4" fillId="0" borderId="37" xfId="0" applyNumberFormat="1" applyFont="1" applyBorder="1" applyAlignment="1">
      <alignment horizontal="center"/>
    </xf>
    <xf numFmtId="0" fontId="14" fillId="6" borderId="37" xfId="0" applyFont="1" applyFill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3" fillId="0" borderId="4" xfId="0" applyNumberFormat="1" applyFont="1" applyFill="1" applyBorder="1" applyAlignment="1"/>
    <xf numFmtId="164" fontId="12" fillId="3" borderId="12" xfId="0" applyNumberFormat="1" applyFont="1" applyFill="1" applyBorder="1"/>
    <xf numFmtId="164" fontId="4" fillId="0" borderId="12" xfId="0" applyNumberFormat="1" applyFont="1" applyBorder="1"/>
    <xf numFmtId="0" fontId="4" fillId="0" borderId="12" xfId="0" applyFont="1" applyBorder="1"/>
    <xf numFmtId="0" fontId="4" fillId="0" borderId="13" xfId="0" applyFont="1" applyBorder="1"/>
    <xf numFmtId="0" fontId="20" fillId="0" borderId="0" xfId="1" applyFont="1" applyFill="1" applyAlignment="1">
      <alignment horizontal="left" vertical="center"/>
    </xf>
    <xf numFmtId="0" fontId="20" fillId="0" borderId="0" xfId="1" applyFont="1" applyFill="1" applyAlignment="1">
      <alignment horizontal="left" vertical="center" wrapText="1"/>
    </xf>
    <xf numFmtId="0" fontId="17" fillId="0" borderId="0" xfId="1" applyFont="1" applyFill="1" applyAlignment="1">
      <alignment horizontal="center" vertical="center" wrapText="1"/>
    </xf>
    <xf numFmtId="0" fontId="18" fillId="0" borderId="0" xfId="1" applyFont="1" applyFill="1" applyAlignment="1">
      <alignment horizontal="left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49" fontId="20" fillId="0" borderId="15" xfId="1" applyNumberFormat="1" applyFont="1" applyFill="1" applyBorder="1" applyAlignment="1">
      <alignment horizontal="center" vertical="center" wrapText="1"/>
    </xf>
    <xf numFmtId="49" fontId="20" fillId="0" borderId="4" xfId="1" applyNumberFormat="1" applyFont="1" applyFill="1" applyBorder="1" applyAlignment="1">
      <alignment horizontal="center" vertical="center" wrapText="1"/>
    </xf>
    <xf numFmtId="49" fontId="20" fillId="0" borderId="41" xfId="1" applyNumberFormat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 vertical="center"/>
    </xf>
    <xf numFmtId="49" fontId="20" fillId="0" borderId="5" xfId="1" applyNumberFormat="1" applyFont="1" applyFill="1" applyBorder="1" applyAlignment="1">
      <alignment horizontal="center" vertical="center" wrapText="1"/>
    </xf>
    <xf numFmtId="49" fontId="20" fillId="0" borderId="37" xfId="1" applyNumberFormat="1" applyFont="1" applyFill="1" applyBorder="1" applyAlignment="1">
      <alignment horizontal="center" vertical="center" wrapText="1"/>
    </xf>
    <xf numFmtId="49" fontId="20" fillId="0" borderId="17" xfId="1" applyNumberFormat="1" applyFont="1" applyFill="1" applyBorder="1" applyAlignment="1">
      <alignment horizontal="center" vertical="center" wrapText="1"/>
    </xf>
    <xf numFmtId="0" fontId="20" fillId="0" borderId="14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15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3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left" vertical="center" wrapText="1"/>
    </xf>
    <xf numFmtId="0" fontId="20" fillId="0" borderId="21" xfId="1" applyFont="1" applyFill="1" applyBorder="1" applyAlignment="1">
      <alignment horizontal="center" vertical="center" wrapText="1"/>
    </xf>
    <xf numFmtId="0" fontId="20" fillId="0" borderId="22" xfId="1" applyFont="1" applyFill="1" applyBorder="1" applyAlignment="1">
      <alignment horizontal="center" vertical="center" wrapText="1"/>
    </xf>
    <xf numFmtId="49" fontId="20" fillId="0" borderId="22" xfId="1" applyNumberFormat="1" applyFont="1" applyFill="1" applyBorder="1" applyAlignment="1">
      <alignment horizontal="center" vertical="center" wrapText="1"/>
    </xf>
    <xf numFmtId="49" fontId="20" fillId="0" borderId="18" xfId="1" applyNumberFormat="1" applyFont="1" applyFill="1" applyBorder="1" applyAlignment="1">
      <alignment horizontal="center" vertical="center" wrapText="1"/>
    </xf>
    <xf numFmtId="0" fontId="21" fillId="0" borderId="24" xfId="1" applyFont="1" applyFill="1" applyBorder="1" applyAlignment="1">
      <alignment horizontal="center" vertical="center"/>
    </xf>
    <xf numFmtId="0" fontId="21" fillId="0" borderId="47" xfId="1" applyFont="1" applyFill="1" applyBorder="1" applyAlignment="1">
      <alignment horizontal="center" vertical="center"/>
    </xf>
    <xf numFmtId="0" fontId="21" fillId="0" borderId="48" xfId="1" applyFont="1" applyFill="1" applyBorder="1" applyAlignment="1">
      <alignment horizontal="center" vertical="center"/>
    </xf>
    <xf numFmtId="0" fontId="21" fillId="0" borderId="38" xfId="1" applyFont="1" applyFill="1" applyBorder="1" applyAlignment="1">
      <alignment horizontal="center" vertical="center"/>
    </xf>
    <xf numFmtId="0" fontId="41" fillId="0" borderId="0" xfId="44" applyFont="1" applyFill="1" applyAlignment="1">
      <alignment horizontal="left" vertical="center" wrapText="1"/>
    </xf>
  </cellXfs>
  <cellStyles count="4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no 2" xfId="38"/>
    <cellStyle name="Note" xfId="39"/>
    <cellStyle name="Obično" xfId="0" builtinId="0"/>
    <cellStyle name="Obično 2" xfId="1"/>
    <cellStyle name="Obično 2 2" xfId="46"/>
    <cellStyle name="Obično 3" xfId="44"/>
    <cellStyle name="Obično 3 2" xfId="45"/>
    <cellStyle name="Output" xfId="40"/>
    <cellStyle name="Title" xfId="41"/>
    <cellStyle name="Total" xfId="42"/>
    <cellStyle name="Warning Text" xfId="4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342"/>
  <sheetViews>
    <sheetView workbookViewId="0">
      <selection activeCell="AG301" sqref="AG301"/>
    </sheetView>
  </sheetViews>
  <sheetFormatPr defaultRowHeight="13.2"/>
  <cols>
    <col min="1" max="1" width="9.33203125" style="11" customWidth="1"/>
    <col min="2" max="2" width="5.5546875" style="12" customWidth="1"/>
    <col min="3" max="3" width="12" style="1" customWidth="1"/>
    <col min="4" max="4" width="39.44140625" customWidth="1"/>
    <col min="5" max="6" width="12.44140625" style="9" hidden="1" customWidth="1"/>
    <col min="7" max="8" width="11.6640625" style="9" hidden="1" customWidth="1"/>
    <col min="9" max="9" width="12.109375" style="9" hidden="1" customWidth="1"/>
    <col min="10" max="10" width="13.88671875" style="9" hidden="1" customWidth="1"/>
    <col min="11" max="11" width="7.5546875" style="26" hidden="1" customWidth="1"/>
    <col min="12" max="12" width="12.44140625" style="26" hidden="1" customWidth="1"/>
    <col min="13" max="13" width="12.88671875" style="26" hidden="1" customWidth="1"/>
    <col min="14" max="14" width="11.6640625" style="26" customWidth="1"/>
    <col min="15" max="15" width="12.44140625" style="26" customWidth="1"/>
    <col min="16" max="16" width="13.33203125" style="26" customWidth="1"/>
    <col min="17" max="17" width="13.109375" style="26" customWidth="1"/>
    <col min="18" max="19" width="17.88671875" style="41" hidden="1" customWidth="1"/>
    <col min="20" max="20" width="15.44140625" style="41" hidden="1" customWidth="1"/>
    <col min="21" max="21" width="0" style="41" hidden="1" customWidth="1"/>
    <col min="22" max="22" width="12.88671875" customWidth="1"/>
    <col min="23" max="24" width="13.5546875" hidden="1" customWidth="1"/>
    <col min="25" max="25" width="17.44140625" hidden="1" customWidth="1"/>
    <col min="26" max="26" width="14" hidden="1" customWidth="1"/>
    <col min="27" max="27" width="12.33203125" hidden="1" customWidth="1"/>
    <col min="28" max="28" width="12.6640625" hidden="1" customWidth="1"/>
  </cols>
  <sheetData>
    <row r="1" spans="1:30" ht="17.399999999999999">
      <c r="A1" s="8" t="s">
        <v>250</v>
      </c>
      <c r="C1" s="6"/>
      <c r="W1" s="9"/>
      <c r="X1" s="9"/>
      <c r="Y1" s="9"/>
      <c r="Z1" s="9"/>
      <c r="AA1" s="9"/>
      <c r="AB1" s="9"/>
      <c r="AC1" s="9"/>
      <c r="AD1" s="9"/>
    </row>
    <row r="2" spans="1:30">
      <c r="A2" s="1"/>
      <c r="W2" s="9"/>
      <c r="X2" s="9"/>
      <c r="Y2" s="9"/>
      <c r="Z2" s="9"/>
      <c r="AA2" s="9"/>
      <c r="AB2" s="9"/>
      <c r="AC2" s="9"/>
      <c r="AD2" s="9"/>
    </row>
    <row r="3" spans="1:30">
      <c r="A3" s="1"/>
      <c r="W3" s="9"/>
      <c r="X3" s="9"/>
      <c r="Y3" s="9"/>
      <c r="Z3" s="9"/>
      <c r="AA3" s="9"/>
      <c r="AB3" s="9"/>
      <c r="AC3" s="9"/>
      <c r="AD3" s="9"/>
    </row>
    <row r="4" spans="1:30" ht="15.6">
      <c r="A4" s="8" t="s">
        <v>235</v>
      </c>
      <c r="C4" s="8"/>
      <c r="R4" s="26"/>
      <c r="S4" s="26"/>
      <c r="T4" s="26"/>
      <c r="U4" s="26"/>
      <c r="W4" s="9"/>
      <c r="X4" s="9"/>
      <c r="Y4" s="9"/>
      <c r="Z4" s="9"/>
      <c r="AA4" s="9"/>
      <c r="AB4" s="9"/>
      <c r="AC4" s="9"/>
      <c r="AD4" s="9"/>
    </row>
    <row r="5" spans="1:30" ht="13.8" thickBot="1">
      <c r="W5" s="9"/>
      <c r="X5" s="9"/>
      <c r="Y5" s="9"/>
      <c r="Z5" s="9"/>
      <c r="AA5" s="9"/>
      <c r="AB5" s="9"/>
      <c r="AC5" s="9"/>
      <c r="AD5" s="9"/>
    </row>
    <row r="6" spans="1:30" s="2" customFormat="1" ht="27.75" customHeight="1" thickBot="1">
      <c r="A6" s="209" t="s">
        <v>467</v>
      </c>
      <c r="B6" s="340" t="s">
        <v>466</v>
      </c>
      <c r="C6" s="210" t="s">
        <v>26</v>
      </c>
      <c r="D6" s="211" t="s">
        <v>27</v>
      </c>
      <c r="E6" s="212" t="s">
        <v>119</v>
      </c>
      <c r="F6" s="212" t="s">
        <v>137</v>
      </c>
      <c r="G6" s="213" t="s">
        <v>141</v>
      </c>
      <c r="H6" s="214" t="s">
        <v>244</v>
      </c>
      <c r="I6" s="215" t="s">
        <v>248</v>
      </c>
      <c r="J6" s="215" t="s">
        <v>239</v>
      </c>
      <c r="K6" s="216" t="s">
        <v>240</v>
      </c>
      <c r="L6" s="216" t="s">
        <v>259</v>
      </c>
      <c r="M6" s="217" t="s">
        <v>260</v>
      </c>
      <c r="N6" s="217" t="s">
        <v>297</v>
      </c>
      <c r="O6" s="217" t="s">
        <v>298</v>
      </c>
      <c r="P6" s="217" t="s">
        <v>357</v>
      </c>
      <c r="Q6" s="217" t="s">
        <v>365</v>
      </c>
      <c r="R6" s="228"/>
      <c r="S6" s="229"/>
      <c r="T6" s="229" t="s">
        <v>240</v>
      </c>
      <c r="U6" s="229" t="s">
        <v>289</v>
      </c>
      <c r="V6" s="230" t="s">
        <v>422</v>
      </c>
      <c r="W6" s="18" t="s">
        <v>461</v>
      </c>
      <c r="X6" s="18" t="s">
        <v>465</v>
      </c>
      <c r="Y6" s="18" t="s">
        <v>462</v>
      </c>
      <c r="Z6" s="18" t="s">
        <v>463</v>
      </c>
      <c r="AA6" s="18" t="s">
        <v>464</v>
      </c>
      <c r="AB6" s="18"/>
      <c r="AC6" s="18"/>
      <c r="AD6" s="18"/>
    </row>
    <row r="7" spans="1:30">
      <c r="A7" s="232"/>
      <c r="B7" s="233"/>
      <c r="C7" s="185" t="s">
        <v>28</v>
      </c>
      <c r="D7" s="186"/>
      <c r="E7" s="187" t="e">
        <f t="shared" ref="E7:V7" si="0">SUM(E8)</f>
        <v>#REF!</v>
      </c>
      <c r="F7" s="187" t="e">
        <f t="shared" si="0"/>
        <v>#REF!</v>
      </c>
      <c r="G7" s="187" t="e">
        <f t="shared" si="0"/>
        <v>#REF!</v>
      </c>
      <c r="H7" s="187" t="e">
        <f t="shared" si="0"/>
        <v>#REF!</v>
      </c>
      <c r="I7" s="187" t="e">
        <f t="shared" si="0"/>
        <v>#REF!</v>
      </c>
      <c r="J7" s="187" t="e">
        <f t="shared" si="0"/>
        <v>#REF!</v>
      </c>
      <c r="K7" s="187" t="e">
        <f t="shared" si="0"/>
        <v>#REF!</v>
      </c>
      <c r="L7" s="187" t="e">
        <f t="shared" si="0"/>
        <v>#REF!</v>
      </c>
      <c r="M7" s="187" t="e">
        <f t="shared" si="0"/>
        <v>#REF!</v>
      </c>
      <c r="N7" s="187">
        <f>SUM(N8)</f>
        <v>6018800</v>
      </c>
      <c r="O7" s="187">
        <f>SUM(O8)</f>
        <v>12748891</v>
      </c>
      <c r="P7" s="187">
        <f>SUM(P8)</f>
        <v>9360173</v>
      </c>
      <c r="Q7" s="187">
        <f t="shared" si="0"/>
        <v>8730000</v>
      </c>
      <c r="R7" s="187" t="e">
        <f t="shared" si="0"/>
        <v>#REF!</v>
      </c>
      <c r="S7" s="187" t="e">
        <f t="shared" si="0"/>
        <v>#REF!</v>
      </c>
      <c r="T7" s="187" t="e">
        <f t="shared" si="0"/>
        <v>#REF!</v>
      </c>
      <c r="U7" s="187" t="e">
        <f t="shared" si="0"/>
        <v>#REF!</v>
      </c>
      <c r="V7" s="265">
        <f t="shared" si="0"/>
        <v>10585000</v>
      </c>
      <c r="W7" s="9"/>
      <c r="X7" s="9"/>
      <c r="Y7" s="9"/>
      <c r="Z7" s="9"/>
      <c r="AA7" s="9"/>
      <c r="AB7" s="9">
        <f>SUM(W7:AA7)</f>
        <v>0</v>
      </c>
      <c r="AC7" s="9"/>
      <c r="AD7" s="9"/>
    </row>
    <row r="8" spans="1:30" s="2" customFormat="1">
      <c r="A8" s="171"/>
      <c r="B8" s="42"/>
      <c r="C8" s="43" t="s">
        <v>29</v>
      </c>
      <c r="D8" s="44" t="s">
        <v>165</v>
      </c>
      <c r="E8" s="45" t="e">
        <f t="shared" ref="E8:V8" si="1">SUM(E9+E29+E51)</f>
        <v>#REF!</v>
      </c>
      <c r="F8" s="45" t="e">
        <f t="shared" si="1"/>
        <v>#REF!</v>
      </c>
      <c r="G8" s="45" t="e">
        <f t="shared" si="1"/>
        <v>#REF!</v>
      </c>
      <c r="H8" s="45" t="e">
        <f t="shared" si="1"/>
        <v>#REF!</v>
      </c>
      <c r="I8" s="45" t="e">
        <f t="shared" si="1"/>
        <v>#REF!</v>
      </c>
      <c r="J8" s="45" t="e">
        <f t="shared" si="1"/>
        <v>#REF!</v>
      </c>
      <c r="K8" s="45" t="e">
        <f t="shared" si="1"/>
        <v>#REF!</v>
      </c>
      <c r="L8" s="45" t="e">
        <f t="shared" si="1"/>
        <v>#REF!</v>
      </c>
      <c r="M8" s="45" t="e">
        <f t="shared" si="1"/>
        <v>#REF!</v>
      </c>
      <c r="N8" s="45">
        <f t="shared" si="1"/>
        <v>6018800</v>
      </c>
      <c r="O8" s="45">
        <f t="shared" si="1"/>
        <v>12748891</v>
      </c>
      <c r="P8" s="45">
        <f t="shared" si="1"/>
        <v>9360173</v>
      </c>
      <c r="Q8" s="45">
        <f t="shared" si="1"/>
        <v>8730000</v>
      </c>
      <c r="R8" s="45" t="e">
        <f t="shared" si="1"/>
        <v>#REF!</v>
      </c>
      <c r="S8" s="45" t="e">
        <f t="shared" si="1"/>
        <v>#REF!</v>
      </c>
      <c r="T8" s="45" t="e">
        <f t="shared" si="1"/>
        <v>#REF!</v>
      </c>
      <c r="U8" s="45" t="e">
        <f t="shared" si="1"/>
        <v>#REF!</v>
      </c>
      <c r="V8" s="266">
        <f t="shared" si="1"/>
        <v>10585000</v>
      </c>
      <c r="W8" s="18"/>
      <c r="X8" s="18"/>
      <c r="Y8" s="18"/>
      <c r="Z8" s="18"/>
      <c r="AA8" s="18"/>
      <c r="AB8" s="9">
        <f t="shared" ref="AB8:AB62" si="2">SUM(W8:AA8)</f>
        <v>0</v>
      </c>
      <c r="AC8" s="18"/>
      <c r="AD8" s="18"/>
    </row>
    <row r="9" spans="1:30" s="3" customFormat="1">
      <c r="A9" s="172"/>
      <c r="B9" s="38"/>
      <c r="C9" s="31" t="s">
        <v>148</v>
      </c>
      <c r="D9" s="32" t="s">
        <v>149</v>
      </c>
      <c r="E9" s="33">
        <f t="shared" ref="E9:V9" si="3">SUM(E10)</f>
        <v>368218.93</v>
      </c>
      <c r="F9" s="33">
        <f t="shared" si="3"/>
        <v>237000</v>
      </c>
      <c r="G9" s="33">
        <f t="shared" si="3"/>
        <v>183000</v>
      </c>
      <c r="H9" s="33">
        <f t="shared" si="3"/>
        <v>183000</v>
      </c>
      <c r="I9" s="33">
        <f t="shared" si="3"/>
        <v>195000</v>
      </c>
      <c r="J9" s="33">
        <f t="shared" si="3"/>
        <v>112207.2</v>
      </c>
      <c r="K9" s="33" t="e">
        <f t="shared" si="3"/>
        <v>#REF!</v>
      </c>
      <c r="L9" s="33">
        <f>SUM(L10)</f>
        <v>365000</v>
      </c>
      <c r="M9" s="33">
        <f t="shared" si="3"/>
        <v>250000</v>
      </c>
      <c r="N9" s="33">
        <f t="shared" si="3"/>
        <v>280000</v>
      </c>
      <c r="O9" s="33">
        <f t="shared" si="3"/>
        <v>265000</v>
      </c>
      <c r="P9" s="33">
        <f t="shared" si="3"/>
        <v>320000</v>
      </c>
      <c r="Q9" s="33">
        <f t="shared" si="3"/>
        <v>200000</v>
      </c>
      <c r="R9" s="33">
        <f t="shared" si="3"/>
        <v>0</v>
      </c>
      <c r="S9" s="33">
        <f t="shared" si="3"/>
        <v>0</v>
      </c>
      <c r="T9" s="33">
        <f t="shared" si="3"/>
        <v>0</v>
      </c>
      <c r="U9" s="33">
        <f t="shared" si="3"/>
        <v>0</v>
      </c>
      <c r="V9" s="267">
        <f t="shared" si="3"/>
        <v>190000</v>
      </c>
      <c r="W9" s="334"/>
      <c r="X9" s="334"/>
      <c r="Y9" s="334"/>
      <c r="Z9" s="334"/>
      <c r="AA9" s="334"/>
      <c r="AB9" s="9">
        <f t="shared" si="2"/>
        <v>0</v>
      </c>
      <c r="AC9" s="334"/>
      <c r="AD9" s="334"/>
    </row>
    <row r="10" spans="1:30" s="3" customFormat="1">
      <c r="A10" s="234" t="s">
        <v>152</v>
      </c>
      <c r="B10" s="235" t="s">
        <v>470</v>
      </c>
      <c r="C10" s="236" t="s">
        <v>95</v>
      </c>
      <c r="D10" s="237"/>
      <c r="E10" s="238">
        <f t="shared" ref="E10:V10" si="4">SUM(E11+E23)</f>
        <v>368218.93</v>
      </c>
      <c r="F10" s="238">
        <f t="shared" si="4"/>
        <v>237000</v>
      </c>
      <c r="G10" s="238">
        <f t="shared" si="4"/>
        <v>183000</v>
      </c>
      <c r="H10" s="238">
        <f t="shared" si="4"/>
        <v>183000</v>
      </c>
      <c r="I10" s="238">
        <f t="shared" si="4"/>
        <v>195000</v>
      </c>
      <c r="J10" s="238">
        <f t="shared" si="4"/>
        <v>112207.2</v>
      </c>
      <c r="K10" s="238" t="e">
        <f t="shared" si="4"/>
        <v>#REF!</v>
      </c>
      <c r="L10" s="238">
        <f>SUM(L11+L23)</f>
        <v>365000</v>
      </c>
      <c r="M10" s="238">
        <f t="shared" si="4"/>
        <v>250000</v>
      </c>
      <c r="N10" s="238">
        <f t="shared" ref="N10:P10" si="5">SUM(N11+N23)</f>
        <v>280000</v>
      </c>
      <c r="O10" s="238">
        <f t="shared" si="5"/>
        <v>265000</v>
      </c>
      <c r="P10" s="238">
        <f t="shared" si="5"/>
        <v>320000</v>
      </c>
      <c r="Q10" s="238">
        <f t="shared" si="4"/>
        <v>200000</v>
      </c>
      <c r="R10" s="238">
        <f t="shared" si="4"/>
        <v>0</v>
      </c>
      <c r="S10" s="238">
        <f t="shared" si="4"/>
        <v>0</v>
      </c>
      <c r="T10" s="238">
        <f t="shared" si="4"/>
        <v>0</v>
      </c>
      <c r="U10" s="238">
        <f t="shared" si="4"/>
        <v>0</v>
      </c>
      <c r="V10" s="268">
        <f t="shared" si="4"/>
        <v>190000</v>
      </c>
      <c r="W10" s="334"/>
      <c r="X10" s="334"/>
      <c r="Y10" s="334"/>
      <c r="Z10" s="334"/>
      <c r="AA10" s="334"/>
      <c r="AB10" s="9">
        <f t="shared" si="2"/>
        <v>0</v>
      </c>
      <c r="AC10" s="334"/>
      <c r="AD10" s="334"/>
    </row>
    <row r="11" spans="1:30">
      <c r="A11" s="239" t="s">
        <v>153</v>
      </c>
      <c r="B11" s="240"/>
      <c r="C11" s="242" t="s">
        <v>30</v>
      </c>
      <c r="D11" s="243" t="s">
        <v>150</v>
      </c>
      <c r="E11" s="244">
        <f t="shared" ref="E11:U13" si="6">SUM(E12)</f>
        <v>368218.93</v>
      </c>
      <c r="F11" s="244">
        <f t="shared" si="6"/>
        <v>215000</v>
      </c>
      <c r="G11" s="244">
        <f t="shared" si="6"/>
        <v>173000</v>
      </c>
      <c r="H11" s="244">
        <f t="shared" si="6"/>
        <v>173000</v>
      </c>
      <c r="I11" s="244">
        <f t="shared" si="6"/>
        <v>185000</v>
      </c>
      <c r="J11" s="244">
        <f t="shared" si="6"/>
        <v>112207.2</v>
      </c>
      <c r="K11" s="244" t="e">
        <f t="shared" si="6"/>
        <v>#REF!</v>
      </c>
      <c r="L11" s="244">
        <f t="shared" si="6"/>
        <v>355000</v>
      </c>
      <c r="M11" s="244">
        <f t="shared" si="6"/>
        <v>240000</v>
      </c>
      <c r="N11" s="244">
        <f t="shared" si="6"/>
        <v>270000</v>
      </c>
      <c r="O11" s="244">
        <f t="shared" si="6"/>
        <v>255000</v>
      </c>
      <c r="P11" s="244">
        <f t="shared" si="6"/>
        <v>310000</v>
      </c>
      <c r="Q11" s="244">
        <f t="shared" si="6"/>
        <v>190000</v>
      </c>
      <c r="R11" s="244">
        <f t="shared" si="6"/>
        <v>0</v>
      </c>
      <c r="S11" s="244">
        <f t="shared" si="6"/>
        <v>0</v>
      </c>
      <c r="T11" s="244">
        <f t="shared" si="6"/>
        <v>0</v>
      </c>
      <c r="U11" s="244">
        <f t="shared" si="6"/>
        <v>0</v>
      </c>
      <c r="V11" s="269">
        <f t="shared" ref="V11:V12" si="7">SUM(V12)</f>
        <v>180000</v>
      </c>
      <c r="W11" s="206"/>
      <c r="X11" s="206"/>
      <c r="Y11" s="206"/>
      <c r="Z11" s="9"/>
      <c r="AA11" s="9"/>
      <c r="AB11" s="9">
        <f t="shared" si="2"/>
        <v>0</v>
      </c>
      <c r="AC11" s="9"/>
      <c r="AD11" s="9"/>
    </row>
    <row r="12" spans="1:30">
      <c r="A12" s="245"/>
      <c r="B12" s="246"/>
      <c r="C12" s="248" t="s">
        <v>151</v>
      </c>
      <c r="D12" s="249"/>
      <c r="E12" s="250">
        <f t="shared" si="6"/>
        <v>368218.93</v>
      </c>
      <c r="F12" s="250">
        <f t="shared" si="6"/>
        <v>215000</v>
      </c>
      <c r="G12" s="250">
        <f t="shared" si="6"/>
        <v>173000</v>
      </c>
      <c r="H12" s="250">
        <f t="shared" si="6"/>
        <v>173000</v>
      </c>
      <c r="I12" s="250">
        <f t="shared" si="6"/>
        <v>185000</v>
      </c>
      <c r="J12" s="250">
        <f t="shared" si="6"/>
        <v>112207.2</v>
      </c>
      <c r="K12" s="250" t="e">
        <f t="shared" si="6"/>
        <v>#REF!</v>
      </c>
      <c r="L12" s="250">
        <f t="shared" si="6"/>
        <v>355000</v>
      </c>
      <c r="M12" s="250">
        <f t="shared" si="6"/>
        <v>240000</v>
      </c>
      <c r="N12" s="250">
        <f t="shared" si="6"/>
        <v>270000</v>
      </c>
      <c r="O12" s="250">
        <f t="shared" si="6"/>
        <v>255000</v>
      </c>
      <c r="P12" s="250">
        <f t="shared" si="6"/>
        <v>310000</v>
      </c>
      <c r="Q12" s="250">
        <f t="shared" si="6"/>
        <v>190000</v>
      </c>
      <c r="R12" s="250">
        <f t="shared" si="6"/>
        <v>0</v>
      </c>
      <c r="S12" s="250">
        <f t="shared" si="6"/>
        <v>0</v>
      </c>
      <c r="T12" s="250">
        <f t="shared" si="6"/>
        <v>0</v>
      </c>
      <c r="U12" s="250">
        <f t="shared" si="6"/>
        <v>0</v>
      </c>
      <c r="V12" s="270">
        <f t="shared" si="7"/>
        <v>180000</v>
      </c>
      <c r="W12" s="206"/>
      <c r="X12" s="206"/>
      <c r="Y12" s="206"/>
      <c r="Z12" s="9"/>
      <c r="AA12" s="9"/>
      <c r="AB12" s="9">
        <f t="shared" si="2"/>
        <v>0</v>
      </c>
      <c r="AC12" s="9"/>
      <c r="AD12" s="9"/>
    </row>
    <row r="13" spans="1:30" s="2" customFormat="1">
      <c r="A13" s="173"/>
      <c r="B13" s="145"/>
      <c r="C13" s="146">
        <v>3</v>
      </c>
      <c r="D13" s="147" t="s">
        <v>11</v>
      </c>
      <c r="E13" s="148">
        <f t="shared" si="6"/>
        <v>368218.93</v>
      </c>
      <c r="F13" s="148">
        <f t="shared" si="6"/>
        <v>215000</v>
      </c>
      <c r="G13" s="148">
        <f t="shared" si="6"/>
        <v>173000</v>
      </c>
      <c r="H13" s="148">
        <f t="shared" si="6"/>
        <v>173000</v>
      </c>
      <c r="I13" s="148">
        <f t="shared" si="6"/>
        <v>185000</v>
      </c>
      <c r="J13" s="148">
        <f t="shared" si="6"/>
        <v>112207.2</v>
      </c>
      <c r="K13" s="148" t="e">
        <f t="shared" si="6"/>
        <v>#REF!</v>
      </c>
      <c r="L13" s="148">
        <f>SUM(L14)</f>
        <v>355000</v>
      </c>
      <c r="M13" s="148">
        <f>SUM(M14)</f>
        <v>240000</v>
      </c>
      <c r="N13" s="148">
        <f>SUM(N14)</f>
        <v>270000</v>
      </c>
      <c r="O13" s="148">
        <f>SUM(O14)</f>
        <v>255000</v>
      </c>
      <c r="P13" s="148">
        <f>SUM(P14)</f>
        <v>310000</v>
      </c>
      <c r="Q13" s="148">
        <v>190000</v>
      </c>
      <c r="R13" s="148">
        <f t="shared" si="6"/>
        <v>0</v>
      </c>
      <c r="S13" s="148">
        <f t="shared" si="6"/>
        <v>0</v>
      </c>
      <c r="T13" s="148">
        <f t="shared" si="6"/>
        <v>0</v>
      </c>
      <c r="U13" s="148">
        <f t="shared" si="6"/>
        <v>0</v>
      </c>
      <c r="V13" s="231">
        <v>180000</v>
      </c>
      <c r="W13" s="207"/>
      <c r="X13" s="207"/>
      <c r="Y13" s="206"/>
      <c r="Z13" s="18"/>
      <c r="AA13" s="18"/>
      <c r="AB13" s="9">
        <f t="shared" si="2"/>
        <v>0</v>
      </c>
      <c r="AC13" s="18"/>
      <c r="AD13" s="18"/>
    </row>
    <row r="14" spans="1:30" s="2" customFormat="1">
      <c r="A14" s="173"/>
      <c r="B14" s="150"/>
      <c r="C14" s="146">
        <v>32</v>
      </c>
      <c r="D14" s="147" t="s">
        <v>16</v>
      </c>
      <c r="E14" s="148">
        <f t="shared" ref="E14:M14" si="8">SUM(E15+E19)</f>
        <v>368218.93</v>
      </c>
      <c r="F14" s="148">
        <f t="shared" si="8"/>
        <v>215000</v>
      </c>
      <c r="G14" s="148">
        <f t="shared" si="8"/>
        <v>173000</v>
      </c>
      <c r="H14" s="148">
        <f t="shared" si="8"/>
        <v>173000</v>
      </c>
      <c r="I14" s="148">
        <f t="shared" si="8"/>
        <v>185000</v>
      </c>
      <c r="J14" s="148">
        <f t="shared" si="8"/>
        <v>112207.2</v>
      </c>
      <c r="K14" s="148" t="e">
        <f t="shared" si="8"/>
        <v>#REF!</v>
      </c>
      <c r="L14" s="148">
        <f>SUM(L15+L19)</f>
        <v>355000</v>
      </c>
      <c r="M14" s="148">
        <f t="shared" si="8"/>
        <v>240000</v>
      </c>
      <c r="N14" s="148">
        <f t="shared" ref="N14:U14" si="9">SUM(N15+N19)</f>
        <v>270000</v>
      </c>
      <c r="O14" s="148">
        <f t="shared" si="9"/>
        <v>255000</v>
      </c>
      <c r="P14" s="148">
        <f t="shared" si="9"/>
        <v>310000</v>
      </c>
      <c r="Q14" s="148">
        <v>190000</v>
      </c>
      <c r="R14" s="148">
        <f t="shared" si="9"/>
        <v>0</v>
      </c>
      <c r="S14" s="148">
        <f t="shared" si="9"/>
        <v>0</v>
      </c>
      <c r="T14" s="148">
        <f t="shared" si="9"/>
        <v>0</v>
      </c>
      <c r="U14" s="148">
        <f t="shared" si="9"/>
        <v>0</v>
      </c>
      <c r="V14" s="231">
        <v>180000</v>
      </c>
      <c r="W14" s="207"/>
      <c r="X14" s="207"/>
      <c r="Y14" s="207"/>
      <c r="Z14" s="18"/>
      <c r="AA14" s="18"/>
      <c r="AB14" s="9">
        <f t="shared" si="2"/>
        <v>0</v>
      </c>
      <c r="AC14" s="18"/>
      <c r="AD14" s="18"/>
    </row>
    <row r="15" spans="1:30" s="2" customFormat="1">
      <c r="A15" s="173"/>
      <c r="B15" s="150"/>
      <c r="C15" s="146">
        <v>323</v>
      </c>
      <c r="D15" s="147" t="s">
        <v>131</v>
      </c>
      <c r="E15" s="148">
        <f t="shared" ref="E15:K15" si="10">SUM(E16:E18)</f>
        <v>206755.21</v>
      </c>
      <c r="F15" s="148">
        <f t="shared" si="10"/>
        <v>90000</v>
      </c>
      <c r="G15" s="148">
        <f t="shared" si="10"/>
        <v>90000</v>
      </c>
      <c r="H15" s="148">
        <f t="shared" si="10"/>
        <v>90000</v>
      </c>
      <c r="I15" s="148">
        <f t="shared" si="10"/>
        <v>95000</v>
      </c>
      <c r="J15" s="148">
        <f t="shared" si="10"/>
        <v>73718.89</v>
      </c>
      <c r="K15" s="148" t="e">
        <f t="shared" si="10"/>
        <v>#REF!</v>
      </c>
      <c r="L15" s="148">
        <f t="shared" ref="L15:P15" si="11">SUM(L16:L18)</f>
        <v>140000</v>
      </c>
      <c r="M15" s="148">
        <f t="shared" si="11"/>
        <v>165000</v>
      </c>
      <c r="N15" s="148">
        <f t="shared" si="11"/>
        <v>165000</v>
      </c>
      <c r="O15" s="148">
        <f t="shared" si="11"/>
        <v>150000</v>
      </c>
      <c r="P15" s="148">
        <f t="shared" si="11"/>
        <v>95000</v>
      </c>
      <c r="Q15" s="148"/>
      <c r="R15" s="148"/>
      <c r="S15" s="148"/>
      <c r="T15" s="148"/>
      <c r="U15" s="148"/>
      <c r="V15" s="231"/>
      <c r="W15" s="207"/>
      <c r="X15" s="207"/>
      <c r="Y15" s="207"/>
      <c r="Z15" s="18"/>
      <c r="AA15" s="18"/>
      <c r="AB15" s="9">
        <f t="shared" si="2"/>
        <v>0</v>
      </c>
      <c r="AC15" s="18"/>
      <c r="AD15" s="18"/>
    </row>
    <row r="16" spans="1:30" hidden="1">
      <c r="A16" s="173"/>
      <c r="B16" s="150"/>
      <c r="C16" s="146">
        <v>32331</v>
      </c>
      <c r="D16" s="147" t="s">
        <v>31</v>
      </c>
      <c r="E16" s="148">
        <v>67973.13</v>
      </c>
      <c r="F16" s="148">
        <v>20000</v>
      </c>
      <c r="G16" s="148">
        <v>20000</v>
      </c>
      <c r="H16" s="148">
        <v>20000</v>
      </c>
      <c r="I16" s="148">
        <v>30000</v>
      </c>
      <c r="J16" s="148">
        <v>10650</v>
      </c>
      <c r="K16" s="148" t="e">
        <f>#REF!/H16*100</f>
        <v>#REF!</v>
      </c>
      <c r="L16" s="148">
        <v>60000</v>
      </c>
      <c r="M16" s="148">
        <v>90000</v>
      </c>
      <c r="N16" s="148">
        <v>90000</v>
      </c>
      <c r="O16" s="148">
        <v>90000</v>
      </c>
      <c r="P16" s="148">
        <v>60000</v>
      </c>
      <c r="Q16" s="148"/>
      <c r="R16" s="149"/>
      <c r="S16" s="149"/>
      <c r="T16" s="149"/>
      <c r="U16" s="149"/>
      <c r="V16" s="231"/>
      <c r="W16" s="206"/>
      <c r="X16" s="206"/>
      <c r="Y16" s="206">
        <v>60000</v>
      </c>
      <c r="Z16" s="9"/>
      <c r="AA16" s="9"/>
      <c r="AB16" s="9">
        <f t="shared" si="2"/>
        <v>60000</v>
      </c>
      <c r="AC16" s="9"/>
      <c r="AD16" s="9"/>
    </row>
    <row r="17" spans="1:30" hidden="1">
      <c r="A17" s="173"/>
      <c r="B17" s="150"/>
      <c r="C17" s="146">
        <v>32331</v>
      </c>
      <c r="D17" s="147" t="s">
        <v>294</v>
      </c>
      <c r="E17" s="148"/>
      <c r="F17" s="148"/>
      <c r="G17" s="148"/>
      <c r="H17" s="148"/>
      <c r="I17" s="148"/>
      <c r="J17" s="148"/>
      <c r="K17" s="148"/>
      <c r="L17" s="148">
        <v>15000</v>
      </c>
      <c r="M17" s="148">
        <v>10000</v>
      </c>
      <c r="N17" s="148">
        <v>10000</v>
      </c>
      <c r="O17" s="148">
        <v>10000</v>
      </c>
      <c r="P17" s="148">
        <v>5000</v>
      </c>
      <c r="Q17" s="148"/>
      <c r="R17" s="149"/>
      <c r="S17" s="149"/>
      <c r="T17" s="149"/>
      <c r="U17" s="149"/>
      <c r="V17" s="231"/>
      <c r="W17" s="206">
        <v>5000</v>
      </c>
      <c r="X17" s="206"/>
      <c r="Y17" s="206"/>
      <c r="Z17" s="9"/>
      <c r="AA17" s="9"/>
      <c r="AB17" s="9">
        <f t="shared" si="2"/>
        <v>5000</v>
      </c>
      <c r="AC17" s="9"/>
      <c r="AD17" s="9"/>
    </row>
    <row r="18" spans="1:30" hidden="1">
      <c r="A18" s="173"/>
      <c r="B18" s="150"/>
      <c r="C18" s="146">
        <v>32351</v>
      </c>
      <c r="D18" s="147" t="s">
        <v>74</v>
      </c>
      <c r="E18" s="148">
        <v>138782.07999999999</v>
      </c>
      <c r="F18" s="148">
        <v>70000</v>
      </c>
      <c r="G18" s="148">
        <v>70000</v>
      </c>
      <c r="H18" s="148">
        <v>70000</v>
      </c>
      <c r="I18" s="148">
        <v>65000</v>
      </c>
      <c r="J18" s="148">
        <v>63068.89</v>
      </c>
      <c r="K18" s="148" t="e">
        <f>#REF!/H18*100</f>
        <v>#REF!</v>
      </c>
      <c r="L18" s="148">
        <v>65000</v>
      </c>
      <c r="M18" s="148">
        <v>65000</v>
      </c>
      <c r="N18" s="148">
        <v>65000</v>
      </c>
      <c r="O18" s="148">
        <v>50000</v>
      </c>
      <c r="P18" s="148">
        <v>30000</v>
      </c>
      <c r="Q18" s="148"/>
      <c r="R18" s="149"/>
      <c r="S18" s="149"/>
      <c r="T18" s="149"/>
      <c r="U18" s="149"/>
      <c r="V18" s="231"/>
      <c r="W18" s="206">
        <v>30000</v>
      </c>
      <c r="X18" s="206"/>
      <c r="Y18" s="206"/>
      <c r="Z18" s="9"/>
      <c r="AA18" s="9"/>
      <c r="AB18" s="9">
        <f t="shared" si="2"/>
        <v>30000</v>
      </c>
      <c r="AC18" s="9"/>
      <c r="AD18" s="9"/>
    </row>
    <row r="19" spans="1:30" s="2" customFormat="1">
      <c r="A19" s="173"/>
      <c r="B19" s="150"/>
      <c r="C19" s="146">
        <v>329</v>
      </c>
      <c r="D19" s="147" t="s">
        <v>19</v>
      </c>
      <c r="E19" s="148">
        <f t="shared" ref="E19:K19" si="12">SUM(E20:E21)</f>
        <v>161463.72</v>
      </c>
      <c r="F19" s="148">
        <f t="shared" si="12"/>
        <v>125000</v>
      </c>
      <c r="G19" s="148">
        <f t="shared" si="12"/>
        <v>83000</v>
      </c>
      <c r="H19" s="148">
        <f t="shared" si="12"/>
        <v>83000</v>
      </c>
      <c r="I19" s="148">
        <f t="shared" si="12"/>
        <v>90000</v>
      </c>
      <c r="J19" s="148">
        <f t="shared" si="12"/>
        <v>38488.31</v>
      </c>
      <c r="K19" s="148" t="e">
        <f t="shared" si="12"/>
        <v>#REF!</v>
      </c>
      <c r="L19" s="148">
        <f t="shared" ref="L19:P19" si="13">SUM(L20:L22)</f>
        <v>215000</v>
      </c>
      <c r="M19" s="148">
        <f t="shared" si="13"/>
        <v>75000</v>
      </c>
      <c r="N19" s="148">
        <f t="shared" si="13"/>
        <v>105000</v>
      </c>
      <c r="O19" s="148">
        <f t="shared" si="13"/>
        <v>105000</v>
      </c>
      <c r="P19" s="148">
        <f t="shared" si="13"/>
        <v>215000</v>
      </c>
      <c r="Q19" s="148"/>
      <c r="R19" s="148"/>
      <c r="S19" s="148"/>
      <c r="T19" s="148"/>
      <c r="U19" s="148"/>
      <c r="V19" s="231"/>
      <c r="W19" s="207"/>
      <c r="X19" s="207"/>
      <c r="Y19" s="207"/>
      <c r="Z19" s="18"/>
      <c r="AA19" s="18"/>
      <c r="AB19" s="9">
        <f t="shared" si="2"/>
        <v>0</v>
      </c>
      <c r="AC19" s="18"/>
      <c r="AD19" s="18"/>
    </row>
    <row r="20" spans="1:30" hidden="1">
      <c r="A20" s="173"/>
      <c r="B20" s="150"/>
      <c r="C20" s="146">
        <v>3291</v>
      </c>
      <c r="D20" s="147" t="s">
        <v>32</v>
      </c>
      <c r="E20" s="148">
        <v>134717.68</v>
      </c>
      <c r="F20" s="148">
        <v>100000</v>
      </c>
      <c r="G20" s="148">
        <v>68000</v>
      </c>
      <c r="H20" s="148">
        <v>68000</v>
      </c>
      <c r="I20" s="148">
        <v>60000</v>
      </c>
      <c r="J20" s="148">
        <v>26583.83</v>
      </c>
      <c r="K20" s="148" t="e">
        <f>#REF!/H20*100</f>
        <v>#REF!</v>
      </c>
      <c r="L20" s="148">
        <v>60000</v>
      </c>
      <c r="M20" s="148">
        <v>60000</v>
      </c>
      <c r="N20" s="148">
        <v>60000</v>
      </c>
      <c r="O20" s="148">
        <v>60000</v>
      </c>
      <c r="P20" s="148">
        <v>60000</v>
      </c>
      <c r="Q20" s="148"/>
      <c r="R20" s="149"/>
      <c r="S20" s="149"/>
      <c r="T20" s="149"/>
      <c r="U20" s="149"/>
      <c r="V20" s="231"/>
      <c r="W20" s="206"/>
      <c r="X20" s="206"/>
      <c r="Y20" s="206">
        <v>60000</v>
      </c>
      <c r="Z20" s="9"/>
      <c r="AA20" s="9"/>
      <c r="AB20" s="9">
        <f t="shared" si="2"/>
        <v>60000</v>
      </c>
      <c r="AC20" s="9"/>
      <c r="AD20" s="9"/>
    </row>
    <row r="21" spans="1:30" hidden="1">
      <c r="A21" s="173"/>
      <c r="B21" s="150"/>
      <c r="C21" s="146">
        <v>3292</v>
      </c>
      <c r="D21" s="147" t="s">
        <v>75</v>
      </c>
      <c r="E21" s="148">
        <v>26746.04</v>
      </c>
      <c r="F21" s="148">
        <v>25000</v>
      </c>
      <c r="G21" s="148">
        <v>15000</v>
      </c>
      <c r="H21" s="148">
        <v>15000</v>
      </c>
      <c r="I21" s="148">
        <v>30000</v>
      </c>
      <c r="J21" s="148">
        <v>11904.48</v>
      </c>
      <c r="K21" s="148" t="e">
        <f>#REF!/H21*100</f>
        <v>#REF!</v>
      </c>
      <c r="L21" s="148">
        <v>20000</v>
      </c>
      <c r="M21" s="148">
        <v>15000</v>
      </c>
      <c r="N21" s="148">
        <v>15000</v>
      </c>
      <c r="O21" s="148">
        <v>15000</v>
      </c>
      <c r="P21" s="148">
        <v>15000</v>
      </c>
      <c r="Q21" s="148"/>
      <c r="R21" s="149"/>
      <c r="S21" s="149"/>
      <c r="T21" s="149"/>
      <c r="U21" s="149"/>
      <c r="V21" s="231"/>
      <c r="W21" s="206">
        <v>15000</v>
      </c>
      <c r="X21" s="206"/>
      <c r="Y21" s="206"/>
      <c r="Z21" s="9"/>
      <c r="AA21" s="9"/>
      <c r="AB21" s="9">
        <f t="shared" si="2"/>
        <v>15000</v>
      </c>
      <c r="AC21" s="9"/>
      <c r="AD21" s="9"/>
    </row>
    <row r="22" spans="1:30" hidden="1">
      <c r="A22" s="173"/>
      <c r="B22" s="150"/>
      <c r="C22" s="146">
        <v>3299</v>
      </c>
      <c r="D22" s="147" t="s">
        <v>414</v>
      </c>
      <c r="E22" s="148"/>
      <c r="F22" s="148"/>
      <c r="G22" s="148"/>
      <c r="H22" s="148"/>
      <c r="I22" s="148"/>
      <c r="J22" s="148"/>
      <c r="K22" s="148"/>
      <c r="L22" s="148">
        <v>135000</v>
      </c>
      <c r="M22" s="148"/>
      <c r="N22" s="148">
        <v>30000</v>
      </c>
      <c r="O22" s="148">
        <v>30000</v>
      </c>
      <c r="P22" s="149">
        <v>140000</v>
      </c>
      <c r="Q22" s="148"/>
      <c r="R22" s="149"/>
      <c r="S22" s="149"/>
      <c r="T22" s="149"/>
      <c r="U22" s="149"/>
      <c r="V22" s="231"/>
      <c r="W22" s="206"/>
      <c r="X22" s="206"/>
      <c r="Y22" s="206">
        <v>140000</v>
      </c>
      <c r="Z22" s="9"/>
      <c r="AA22" s="9"/>
      <c r="AB22" s="9">
        <f t="shared" si="2"/>
        <v>140000</v>
      </c>
      <c r="AC22" s="9"/>
      <c r="AD22" s="9"/>
    </row>
    <row r="23" spans="1:30">
      <c r="A23" s="239" t="s">
        <v>154</v>
      </c>
      <c r="B23" s="240"/>
      <c r="C23" s="242" t="s">
        <v>30</v>
      </c>
      <c r="D23" s="243" t="s">
        <v>155</v>
      </c>
      <c r="E23" s="244">
        <f t="shared" ref="E23:U26" si="14">SUM(E24)</f>
        <v>0</v>
      </c>
      <c r="F23" s="244">
        <f t="shared" si="14"/>
        <v>22000</v>
      </c>
      <c r="G23" s="244">
        <f t="shared" si="14"/>
        <v>10000</v>
      </c>
      <c r="H23" s="244">
        <f t="shared" si="14"/>
        <v>10000</v>
      </c>
      <c r="I23" s="244">
        <f t="shared" si="14"/>
        <v>10000</v>
      </c>
      <c r="J23" s="244">
        <f t="shared" si="14"/>
        <v>0</v>
      </c>
      <c r="K23" s="244" t="e">
        <f t="shared" si="14"/>
        <v>#REF!</v>
      </c>
      <c r="L23" s="244">
        <f t="shared" si="14"/>
        <v>10000</v>
      </c>
      <c r="M23" s="244">
        <f t="shared" si="14"/>
        <v>10000</v>
      </c>
      <c r="N23" s="244">
        <f t="shared" si="14"/>
        <v>10000</v>
      </c>
      <c r="O23" s="244">
        <f t="shared" si="14"/>
        <v>10000</v>
      </c>
      <c r="P23" s="244">
        <f t="shared" si="14"/>
        <v>10000</v>
      </c>
      <c r="Q23" s="244">
        <f t="shared" si="14"/>
        <v>10000</v>
      </c>
      <c r="R23" s="244">
        <f t="shared" si="14"/>
        <v>0</v>
      </c>
      <c r="S23" s="244">
        <f t="shared" si="14"/>
        <v>0</v>
      </c>
      <c r="T23" s="244">
        <f t="shared" si="14"/>
        <v>0</v>
      </c>
      <c r="U23" s="244">
        <f t="shared" si="14"/>
        <v>0</v>
      </c>
      <c r="V23" s="269">
        <f t="shared" ref="V23:V25" si="15">SUM(V24)</f>
        <v>10000</v>
      </c>
      <c r="W23" s="206"/>
      <c r="X23" s="206"/>
      <c r="Y23" s="206"/>
      <c r="Z23" s="9"/>
      <c r="AA23" s="9"/>
      <c r="AB23" s="9">
        <f t="shared" si="2"/>
        <v>0</v>
      </c>
      <c r="AC23" s="9"/>
      <c r="AD23" s="9"/>
    </row>
    <row r="24" spans="1:30">
      <c r="A24" s="245"/>
      <c r="B24" s="246"/>
      <c r="C24" s="248" t="s">
        <v>151</v>
      </c>
      <c r="D24" s="249"/>
      <c r="E24" s="250">
        <f t="shared" si="14"/>
        <v>0</v>
      </c>
      <c r="F24" s="250">
        <f t="shared" si="14"/>
        <v>22000</v>
      </c>
      <c r="G24" s="250">
        <f t="shared" si="14"/>
        <v>10000</v>
      </c>
      <c r="H24" s="250">
        <f t="shared" si="14"/>
        <v>10000</v>
      </c>
      <c r="I24" s="250">
        <f t="shared" si="14"/>
        <v>10000</v>
      </c>
      <c r="J24" s="250">
        <f t="shared" si="14"/>
        <v>0</v>
      </c>
      <c r="K24" s="250" t="e">
        <f t="shared" si="14"/>
        <v>#REF!</v>
      </c>
      <c r="L24" s="250">
        <f t="shared" si="14"/>
        <v>10000</v>
      </c>
      <c r="M24" s="250">
        <f t="shared" si="14"/>
        <v>10000</v>
      </c>
      <c r="N24" s="250">
        <f t="shared" si="14"/>
        <v>10000</v>
      </c>
      <c r="O24" s="250">
        <f t="shared" si="14"/>
        <v>10000</v>
      </c>
      <c r="P24" s="250">
        <f t="shared" si="14"/>
        <v>10000</v>
      </c>
      <c r="Q24" s="250">
        <f t="shared" si="14"/>
        <v>10000</v>
      </c>
      <c r="R24" s="250">
        <f t="shared" si="14"/>
        <v>0</v>
      </c>
      <c r="S24" s="250">
        <f t="shared" si="14"/>
        <v>0</v>
      </c>
      <c r="T24" s="250">
        <f t="shared" si="14"/>
        <v>0</v>
      </c>
      <c r="U24" s="250">
        <f t="shared" si="14"/>
        <v>0</v>
      </c>
      <c r="V24" s="270">
        <f t="shared" si="15"/>
        <v>10000</v>
      </c>
      <c r="W24" s="208"/>
      <c r="X24" s="208"/>
      <c r="Y24" s="206"/>
      <c r="Z24" s="9"/>
      <c r="AA24" s="9"/>
      <c r="AB24" s="9">
        <f t="shared" si="2"/>
        <v>0</v>
      </c>
      <c r="AC24" s="9"/>
      <c r="AD24" s="9"/>
    </row>
    <row r="25" spans="1:30" s="2" customFormat="1">
      <c r="A25" s="173"/>
      <c r="B25" s="150"/>
      <c r="C25" s="146">
        <v>3</v>
      </c>
      <c r="D25" s="147" t="s">
        <v>11</v>
      </c>
      <c r="E25" s="148">
        <f t="shared" si="14"/>
        <v>0</v>
      </c>
      <c r="F25" s="148">
        <f t="shared" si="14"/>
        <v>22000</v>
      </c>
      <c r="G25" s="148">
        <f t="shared" si="14"/>
        <v>10000</v>
      </c>
      <c r="H25" s="148">
        <f t="shared" si="14"/>
        <v>10000</v>
      </c>
      <c r="I25" s="148">
        <f t="shared" si="14"/>
        <v>10000</v>
      </c>
      <c r="J25" s="148">
        <f t="shared" si="14"/>
        <v>0</v>
      </c>
      <c r="K25" s="148" t="e">
        <f t="shared" si="14"/>
        <v>#REF!</v>
      </c>
      <c r="L25" s="148">
        <f t="shared" si="14"/>
        <v>10000</v>
      </c>
      <c r="M25" s="148">
        <f t="shared" si="14"/>
        <v>10000</v>
      </c>
      <c r="N25" s="148">
        <f t="shared" si="14"/>
        <v>10000</v>
      </c>
      <c r="O25" s="148">
        <f t="shared" si="14"/>
        <v>10000</v>
      </c>
      <c r="P25" s="148">
        <f t="shared" si="14"/>
        <v>10000</v>
      </c>
      <c r="Q25" s="148">
        <f t="shared" si="14"/>
        <v>10000</v>
      </c>
      <c r="R25" s="148">
        <f t="shared" si="14"/>
        <v>0</v>
      </c>
      <c r="S25" s="148">
        <f t="shared" si="14"/>
        <v>0</v>
      </c>
      <c r="T25" s="148">
        <f t="shared" si="14"/>
        <v>0</v>
      </c>
      <c r="U25" s="148">
        <f t="shared" si="14"/>
        <v>0</v>
      </c>
      <c r="V25" s="271">
        <f t="shared" si="15"/>
        <v>10000</v>
      </c>
      <c r="W25" s="207"/>
      <c r="X25" s="207"/>
      <c r="Y25" s="207"/>
      <c r="Z25" s="18"/>
      <c r="AA25" s="18"/>
      <c r="AB25" s="9">
        <f t="shared" si="2"/>
        <v>0</v>
      </c>
      <c r="AC25" s="18"/>
      <c r="AD25" s="18"/>
    </row>
    <row r="26" spans="1:30" s="2" customFormat="1">
      <c r="A26" s="173"/>
      <c r="B26" s="150"/>
      <c r="C26" s="146">
        <v>38</v>
      </c>
      <c r="D26" s="147" t="s">
        <v>156</v>
      </c>
      <c r="E26" s="148">
        <f>SUM(E28)</f>
        <v>0</v>
      </c>
      <c r="F26" s="148">
        <f>SUM(F28)</f>
        <v>22000</v>
      </c>
      <c r="G26" s="148">
        <f>SUM(G28)</f>
        <v>10000</v>
      </c>
      <c r="H26" s="148">
        <f>SUM(H28)</f>
        <v>10000</v>
      </c>
      <c r="I26" s="148">
        <f>SUM(I27)</f>
        <v>10000</v>
      </c>
      <c r="J26" s="148">
        <f t="shared" si="14"/>
        <v>0</v>
      </c>
      <c r="K26" s="148" t="e">
        <f t="shared" si="14"/>
        <v>#REF!</v>
      </c>
      <c r="L26" s="148">
        <f t="shared" si="14"/>
        <v>10000</v>
      </c>
      <c r="M26" s="148">
        <f t="shared" si="14"/>
        <v>10000</v>
      </c>
      <c r="N26" s="148">
        <f t="shared" si="14"/>
        <v>10000</v>
      </c>
      <c r="O26" s="148">
        <f t="shared" si="14"/>
        <v>10000</v>
      </c>
      <c r="P26" s="148">
        <f t="shared" si="14"/>
        <v>10000</v>
      </c>
      <c r="Q26" s="148">
        <v>10000</v>
      </c>
      <c r="R26" s="148">
        <f t="shared" si="14"/>
        <v>0</v>
      </c>
      <c r="S26" s="148">
        <f t="shared" si="14"/>
        <v>0</v>
      </c>
      <c r="T26" s="148">
        <f t="shared" si="14"/>
        <v>0</v>
      </c>
      <c r="U26" s="148">
        <f t="shared" si="14"/>
        <v>0</v>
      </c>
      <c r="V26" s="271">
        <v>10000</v>
      </c>
      <c r="W26" s="207"/>
      <c r="X26" s="207"/>
      <c r="Y26" s="207"/>
      <c r="Z26" s="18"/>
      <c r="AA26" s="18"/>
      <c r="AB26" s="9">
        <f t="shared" si="2"/>
        <v>0</v>
      </c>
      <c r="AC26" s="18"/>
      <c r="AD26" s="18"/>
    </row>
    <row r="27" spans="1:30" s="2" customFormat="1">
      <c r="A27" s="173"/>
      <c r="B27" s="150"/>
      <c r="C27" s="146">
        <v>381</v>
      </c>
      <c r="D27" s="147" t="s">
        <v>133</v>
      </c>
      <c r="E27" s="148">
        <f t="shared" ref="E27:P27" si="16">SUM(E28)</f>
        <v>0</v>
      </c>
      <c r="F27" s="148">
        <f t="shared" si="16"/>
        <v>22000</v>
      </c>
      <c r="G27" s="148">
        <f t="shared" si="16"/>
        <v>10000</v>
      </c>
      <c r="H27" s="148">
        <f t="shared" si="16"/>
        <v>10000</v>
      </c>
      <c r="I27" s="148">
        <f t="shared" si="16"/>
        <v>10000</v>
      </c>
      <c r="J27" s="148">
        <f t="shared" si="16"/>
        <v>0</v>
      </c>
      <c r="K27" s="148" t="e">
        <f t="shared" si="16"/>
        <v>#REF!</v>
      </c>
      <c r="L27" s="148">
        <f t="shared" si="16"/>
        <v>10000</v>
      </c>
      <c r="M27" s="148">
        <f t="shared" si="16"/>
        <v>10000</v>
      </c>
      <c r="N27" s="148">
        <f t="shared" si="16"/>
        <v>10000</v>
      </c>
      <c r="O27" s="148">
        <f t="shared" si="16"/>
        <v>10000</v>
      </c>
      <c r="P27" s="148">
        <f t="shared" si="16"/>
        <v>10000</v>
      </c>
      <c r="Q27" s="148"/>
      <c r="R27" s="148"/>
      <c r="S27" s="148"/>
      <c r="T27" s="148"/>
      <c r="U27" s="148"/>
      <c r="V27" s="231"/>
      <c r="W27" s="207"/>
      <c r="X27" s="207"/>
      <c r="Y27" s="207"/>
      <c r="Z27" s="18"/>
      <c r="AA27" s="18"/>
      <c r="AB27" s="9">
        <f t="shared" si="2"/>
        <v>0</v>
      </c>
      <c r="AC27" s="18"/>
      <c r="AD27" s="18"/>
    </row>
    <row r="28" spans="1:30" hidden="1">
      <c r="A28" s="173"/>
      <c r="B28" s="150"/>
      <c r="C28" s="146">
        <v>38111</v>
      </c>
      <c r="D28" s="147" t="s">
        <v>109</v>
      </c>
      <c r="E28" s="148">
        <v>0</v>
      </c>
      <c r="F28" s="148">
        <v>22000</v>
      </c>
      <c r="G28" s="148">
        <v>10000</v>
      </c>
      <c r="H28" s="148">
        <v>10000</v>
      </c>
      <c r="I28" s="148">
        <v>10000</v>
      </c>
      <c r="J28" s="148">
        <v>0</v>
      </c>
      <c r="K28" s="148" t="e">
        <f>#REF!/H28*100</f>
        <v>#REF!</v>
      </c>
      <c r="L28" s="148">
        <v>10000</v>
      </c>
      <c r="M28" s="148">
        <v>10000</v>
      </c>
      <c r="N28" s="148">
        <v>10000</v>
      </c>
      <c r="O28" s="148">
        <v>10000</v>
      </c>
      <c r="P28" s="148">
        <v>10000</v>
      </c>
      <c r="Q28" s="148"/>
      <c r="R28" s="149"/>
      <c r="S28" s="149"/>
      <c r="T28" s="149"/>
      <c r="U28" s="149"/>
      <c r="V28" s="231"/>
      <c r="W28" s="206">
        <v>10000</v>
      </c>
      <c r="X28" s="206"/>
      <c r="Y28" s="206"/>
      <c r="Z28" s="9"/>
      <c r="AA28" s="9"/>
      <c r="AB28" s="9">
        <f t="shared" si="2"/>
        <v>10000</v>
      </c>
      <c r="AC28" s="9"/>
      <c r="AD28" s="9"/>
    </row>
    <row r="29" spans="1:30" s="3" customFormat="1">
      <c r="A29" s="174"/>
      <c r="B29" s="22"/>
      <c r="C29" s="19" t="s">
        <v>157</v>
      </c>
      <c r="D29" s="20" t="s">
        <v>158</v>
      </c>
      <c r="E29" s="21" t="e">
        <f t="shared" ref="E29:V29" si="17">SUM(E30)</f>
        <v>#REF!</v>
      </c>
      <c r="F29" s="21" t="e">
        <f t="shared" si="17"/>
        <v>#REF!</v>
      </c>
      <c r="G29" s="21" t="e">
        <f t="shared" si="17"/>
        <v>#REF!</v>
      </c>
      <c r="H29" s="21" t="e">
        <f t="shared" si="17"/>
        <v>#REF!</v>
      </c>
      <c r="I29" s="21" t="e">
        <f t="shared" si="17"/>
        <v>#REF!</v>
      </c>
      <c r="J29" s="21" t="e">
        <f t="shared" si="17"/>
        <v>#REF!</v>
      </c>
      <c r="K29" s="21" t="e">
        <f t="shared" si="17"/>
        <v>#REF!</v>
      </c>
      <c r="L29" s="21" t="e">
        <f>SUM(L30)</f>
        <v>#REF!</v>
      </c>
      <c r="M29" s="21" t="e">
        <f t="shared" si="17"/>
        <v>#REF!</v>
      </c>
      <c r="N29" s="21">
        <f t="shared" si="17"/>
        <v>248540</v>
      </c>
      <c r="O29" s="21">
        <f t="shared" si="17"/>
        <v>264356</v>
      </c>
      <c r="P29" s="21">
        <f t="shared" si="17"/>
        <v>161000</v>
      </c>
      <c r="Q29" s="168">
        <f t="shared" si="17"/>
        <v>161000</v>
      </c>
      <c r="R29" s="168" t="e">
        <f t="shared" si="17"/>
        <v>#REF!</v>
      </c>
      <c r="S29" s="168" t="e">
        <f t="shared" si="17"/>
        <v>#REF!</v>
      </c>
      <c r="T29" s="168" t="e">
        <f t="shared" si="17"/>
        <v>#REF!</v>
      </c>
      <c r="U29" s="168" t="e">
        <f t="shared" si="17"/>
        <v>#REF!</v>
      </c>
      <c r="V29" s="272">
        <f t="shared" si="17"/>
        <v>161000</v>
      </c>
      <c r="W29" s="335"/>
      <c r="X29" s="335"/>
      <c r="Y29" s="335"/>
      <c r="Z29" s="334"/>
      <c r="AA29" s="334"/>
      <c r="AB29" s="9">
        <f t="shared" si="2"/>
        <v>0</v>
      </c>
      <c r="AC29" s="334"/>
      <c r="AD29" s="334"/>
    </row>
    <row r="30" spans="1:30">
      <c r="A30" s="234" t="s">
        <v>162</v>
      </c>
      <c r="B30" s="235" t="s">
        <v>104</v>
      </c>
      <c r="C30" s="236" t="s">
        <v>159</v>
      </c>
      <c r="D30" s="237"/>
      <c r="E30" s="238" t="e">
        <f>SUM(E31+#REF!+E45)</f>
        <v>#REF!</v>
      </c>
      <c r="F30" s="238" t="e">
        <f>SUM(F31+#REF!+F45)</f>
        <v>#REF!</v>
      </c>
      <c r="G30" s="238" t="e">
        <f>SUM(G31+#REF!+G45)</f>
        <v>#REF!</v>
      </c>
      <c r="H30" s="238" t="e">
        <f>SUM(H31+#REF!+H45)</f>
        <v>#REF!</v>
      </c>
      <c r="I30" s="238" t="e">
        <f>SUM(I31+#REF!+I45)</f>
        <v>#REF!</v>
      </c>
      <c r="J30" s="238" t="e">
        <f>SUM(J31+#REF!+J45)</f>
        <v>#REF!</v>
      </c>
      <c r="K30" s="238" t="e">
        <f>SUM(K31+#REF!+K45)</f>
        <v>#REF!</v>
      </c>
      <c r="L30" s="238" t="e">
        <f>SUM(L31+#REF!+L45)</f>
        <v>#REF!</v>
      </c>
      <c r="M30" s="238" t="e">
        <f>SUM(M31+#REF!+M45)</f>
        <v>#REF!</v>
      </c>
      <c r="N30" s="238">
        <f t="shared" ref="N30:V30" si="18">SUM(N31+N45)</f>
        <v>248540</v>
      </c>
      <c r="O30" s="238">
        <f t="shared" si="18"/>
        <v>264356</v>
      </c>
      <c r="P30" s="238">
        <f t="shared" si="18"/>
        <v>161000</v>
      </c>
      <c r="Q30" s="238">
        <f t="shared" si="18"/>
        <v>161000</v>
      </c>
      <c r="R30" s="238" t="e">
        <f t="shared" si="18"/>
        <v>#REF!</v>
      </c>
      <c r="S30" s="238" t="e">
        <f t="shared" si="18"/>
        <v>#REF!</v>
      </c>
      <c r="T30" s="238" t="e">
        <f t="shared" si="18"/>
        <v>#REF!</v>
      </c>
      <c r="U30" s="238" t="e">
        <f t="shared" si="18"/>
        <v>#REF!</v>
      </c>
      <c r="V30" s="238">
        <f t="shared" si="18"/>
        <v>161000</v>
      </c>
      <c r="W30" s="206"/>
      <c r="X30" s="206"/>
      <c r="Y30" s="206"/>
      <c r="Z30" s="9"/>
      <c r="AA30" s="9"/>
      <c r="AB30" s="9">
        <f t="shared" si="2"/>
        <v>0</v>
      </c>
      <c r="AC30" s="9"/>
      <c r="AD30" s="9"/>
    </row>
    <row r="31" spans="1:30">
      <c r="A31" s="239" t="s">
        <v>163</v>
      </c>
      <c r="B31" s="240"/>
      <c r="C31" s="242" t="s">
        <v>30</v>
      </c>
      <c r="D31" s="243" t="s">
        <v>160</v>
      </c>
      <c r="E31" s="244" t="e">
        <f t="shared" ref="E31:U32" si="19">SUM(E32)</f>
        <v>#REF!</v>
      </c>
      <c r="F31" s="244" t="e">
        <f t="shared" si="19"/>
        <v>#REF!</v>
      </c>
      <c r="G31" s="244" t="e">
        <f t="shared" si="19"/>
        <v>#REF!</v>
      </c>
      <c r="H31" s="244" t="e">
        <f t="shared" si="19"/>
        <v>#REF!</v>
      </c>
      <c r="I31" s="244" t="e">
        <f t="shared" si="19"/>
        <v>#REF!</v>
      </c>
      <c r="J31" s="244" t="e">
        <f t="shared" si="19"/>
        <v>#REF!</v>
      </c>
      <c r="K31" s="244" t="e">
        <f t="shared" si="19"/>
        <v>#REF!</v>
      </c>
      <c r="L31" s="244" t="e">
        <f>SUM(L32)</f>
        <v>#REF!</v>
      </c>
      <c r="M31" s="244" t="e">
        <f t="shared" si="19"/>
        <v>#REF!</v>
      </c>
      <c r="N31" s="244">
        <f t="shared" si="19"/>
        <v>218540</v>
      </c>
      <c r="O31" s="244">
        <f t="shared" si="19"/>
        <v>229356</v>
      </c>
      <c r="P31" s="244">
        <f t="shared" si="19"/>
        <v>146000</v>
      </c>
      <c r="Q31" s="244">
        <f t="shared" si="19"/>
        <v>146000</v>
      </c>
      <c r="R31" s="244" t="e">
        <f t="shared" si="19"/>
        <v>#REF!</v>
      </c>
      <c r="S31" s="244" t="e">
        <f t="shared" si="19"/>
        <v>#REF!</v>
      </c>
      <c r="T31" s="244" t="e">
        <f t="shared" si="19"/>
        <v>#REF!</v>
      </c>
      <c r="U31" s="244" t="e">
        <f t="shared" si="19"/>
        <v>#REF!</v>
      </c>
      <c r="V31" s="269">
        <f t="shared" ref="V31:V32" si="20">SUM(V32)</f>
        <v>146000</v>
      </c>
      <c r="W31" s="206"/>
      <c r="X31" s="206"/>
      <c r="Y31" s="206"/>
      <c r="Z31" s="9"/>
      <c r="AA31" s="9"/>
      <c r="AB31" s="9">
        <f t="shared" si="2"/>
        <v>0</v>
      </c>
      <c r="AC31" s="9"/>
      <c r="AD31" s="9"/>
    </row>
    <row r="32" spans="1:30">
      <c r="A32" s="245"/>
      <c r="B32" s="246"/>
      <c r="C32" s="248" t="s">
        <v>151</v>
      </c>
      <c r="D32" s="249"/>
      <c r="E32" s="250" t="e">
        <f t="shared" si="19"/>
        <v>#REF!</v>
      </c>
      <c r="F32" s="250" t="e">
        <f t="shared" si="19"/>
        <v>#REF!</v>
      </c>
      <c r="G32" s="250" t="e">
        <f t="shared" si="19"/>
        <v>#REF!</v>
      </c>
      <c r="H32" s="250" t="e">
        <f t="shared" si="19"/>
        <v>#REF!</v>
      </c>
      <c r="I32" s="250" t="e">
        <f t="shared" si="19"/>
        <v>#REF!</v>
      </c>
      <c r="J32" s="250" t="e">
        <f t="shared" si="19"/>
        <v>#REF!</v>
      </c>
      <c r="K32" s="250" t="e">
        <f t="shared" si="19"/>
        <v>#REF!</v>
      </c>
      <c r="L32" s="250" t="e">
        <f>SUM(L33)</f>
        <v>#REF!</v>
      </c>
      <c r="M32" s="250" t="e">
        <f t="shared" si="19"/>
        <v>#REF!</v>
      </c>
      <c r="N32" s="250">
        <f t="shared" si="19"/>
        <v>218540</v>
      </c>
      <c r="O32" s="250">
        <f t="shared" si="19"/>
        <v>229356</v>
      </c>
      <c r="P32" s="250">
        <f t="shared" si="19"/>
        <v>146000</v>
      </c>
      <c r="Q32" s="250">
        <f t="shared" si="19"/>
        <v>146000</v>
      </c>
      <c r="R32" s="250" t="e">
        <f t="shared" si="19"/>
        <v>#REF!</v>
      </c>
      <c r="S32" s="250" t="e">
        <f t="shared" si="19"/>
        <v>#REF!</v>
      </c>
      <c r="T32" s="250" t="e">
        <f t="shared" si="19"/>
        <v>#REF!</v>
      </c>
      <c r="U32" s="250" t="e">
        <f t="shared" si="19"/>
        <v>#REF!</v>
      </c>
      <c r="V32" s="270">
        <f t="shared" si="20"/>
        <v>146000</v>
      </c>
      <c r="W32" s="206"/>
      <c r="X32" s="206"/>
      <c r="Y32" s="206"/>
      <c r="Z32" s="9"/>
      <c r="AA32" s="9"/>
      <c r="AB32" s="9">
        <f t="shared" si="2"/>
        <v>0</v>
      </c>
      <c r="AC32" s="9"/>
      <c r="AD32" s="9"/>
    </row>
    <row r="33" spans="1:30" s="2" customFormat="1">
      <c r="A33" s="173"/>
      <c r="B33" s="150"/>
      <c r="C33" s="146">
        <v>3</v>
      </c>
      <c r="D33" s="147" t="s">
        <v>11</v>
      </c>
      <c r="E33" s="148" t="e">
        <f t="shared" ref="E33:V33" si="21">SUM(E34+E42)</f>
        <v>#REF!</v>
      </c>
      <c r="F33" s="148" t="e">
        <f t="shared" si="21"/>
        <v>#REF!</v>
      </c>
      <c r="G33" s="148" t="e">
        <f t="shared" si="21"/>
        <v>#REF!</v>
      </c>
      <c r="H33" s="148" t="e">
        <f t="shared" si="21"/>
        <v>#REF!</v>
      </c>
      <c r="I33" s="148" t="e">
        <f t="shared" si="21"/>
        <v>#REF!</v>
      </c>
      <c r="J33" s="148" t="e">
        <f t="shared" si="21"/>
        <v>#REF!</v>
      </c>
      <c r="K33" s="148" t="e">
        <f t="shared" si="21"/>
        <v>#REF!</v>
      </c>
      <c r="L33" s="148" t="e">
        <f>SUM(L34+L42)</f>
        <v>#REF!</v>
      </c>
      <c r="M33" s="148" t="e">
        <f t="shared" si="21"/>
        <v>#REF!</v>
      </c>
      <c r="N33" s="148">
        <f t="shared" ref="N33:P33" si="22">SUM(N34+N42)</f>
        <v>218540</v>
      </c>
      <c r="O33" s="148">
        <f t="shared" si="22"/>
        <v>229356</v>
      </c>
      <c r="P33" s="148">
        <f t="shared" si="22"/>
        <v>146000</v>
      </c>
      <c r="Q33" s="148">
        <f t="shared" si="21"/>
        <v>146000</v>
      </c>
      <c r="R33" s="148" t="e">
        <f t="shared" si="21"/>
        <v>#REF!</v>
      </c>
      <c r="S33" s="148" t="e">
        <f t="shared" si="21"/>
        <v>#REF!</v>
      </c>
      <c r="T33" s="148" t="e">
        <f t="shared" si="21"/>
        <v>#REF!</v>
      </c>
      <c r="U33" s="148" t="e">
        <f t="shared" si="21"/>
        <v>#REF!</v>
      </c>
      <c r="V33" s="271">
        <f t="shared" si="21"/>
        <v>146000</v>
      </c>
      <c r="W33" s="207"/>
      <c r="X33" s="207"/>
      <c r="Y33" s="207"/>
      <c r="Z33" s="18"/>
      <c r="AA33" s="18"/>
      <c r="AB33" s="9">
        <f t="shared" si="2"/>
        <v>0</v>
      </c>
      <c r="AC33" s="18"/>
      <c r="AD33" s="18"/>
    </row>
    <row r="34" spans="1:30" s="2" customFormat="1">
      <c r="A34" s="173"/>
      <c r="B34" s="150"/>
      <c r="C34" s="146">
        <v>31</v>
      </c>
      <c r="D34" s="147" t="s">
        <v>12</v>
      </c>
      <c r="E34" s="148">
        <f t="shared" ref="E34:M34" si="23">SUM(E35+E37+E39)</f>
        <v>0</v>
      </c>
      <c r="F34" s="148">
        <f t="shared" si="23"/>
        <v>0</v>
      </c>
      <c r="G34" s="148">
        <f t="shared" si="23"/>
        <v>142100</v>
      </c>
      <c r="H34" s="148">
        <f t="shared" si="23"/>
        <v>142100</v>
      </c>
      <c r="I34" s="148">
        <f t="shared" si="23"/>
        <v>142100</v>
      </c>
      <c r="J34" s="148">
        <f t="shared" si="23"/>
        <v>0</v>
      </c>
      <c r="K34" s="148" t="e">
        <f t="shared" si="23"/>
        <v>#REF!</v>
      </c>
      <c r="L34" s="148">
        <f>SUM(L35+L37+L39)</f>
        <v>140100</v>
      </c>
      <c r="M34" s="148">
        <f t="shared" si="23"/>
        <v>168540</v>
      </c>
      <c r="N34" s="148">
        <f t="shared" ref="N34:U34" si="24">SUM(N35+N37+N39)</f>
        <v>168540</v>
      </c>
      <c r="O34" s="148">
        <f t="shared" si="24"/>
        <v>179356</v>
      </c>
      <c r="P34" s="148">
        <f t="shared" si="24"/>
        <v>146000</v>
      </c>
      <c r="Q34" s="148">
        <v>146000</v>
      </c>
      <c r="R34" s="148">
        <f t="shared" si="24"/>
        <v>0</v>
      </c>
      <c r="S34" s="148">
        <f t="shared" si="24"/>
        <v>0</v>
      </c>
      <c r="T34" s="148">
        <f t="shared" si="24"/>
        <v>0</v>
      </c>
      <c r="U34" s="148">
        <f t="shared" si="24"/>
        <v>0</v>
      </c>
      <c r="V34" s="271">
        <v>146000</v>
      </c>
      <c r="W34" s="207"/>
      <c r="X34" s="207"/>
      <c r="Y34" s="207"/>
      <c r="Z34" s="18"/>
      <c r="AA34" s="18"/>
      <c r="AB34" s="9">
        <f t="shared" si="2"/>
        <v>0</v>
      </c>
      <c r="AC34" s="18"/>
      <c r="AD34" s="18"/>
    </row>
    <row r="35" spans="1:30" s="2" customFormat="1">
      <c r="A35" s="173"/>
      <c r="B35" s="150"/>
      <c r="C35" s="146">
        <v>311</v>
      </c>
      <c r="D35" s="147" t="s">
        <v>129</v>
      </c>
      <c r="E35" s="148">
        <f t="shared" ref="E35:N35" si="25">SUM(E36)</f>
        <v>0</v>
      </c>
      <c r="F35" s="148">
        <f t="shared" si="25"/>
        <v>0</v>
      </c>
      <c r="G35" s="148">
        <f t="shared" si="25"/>
        <v>121500</v>
      </c>
      <c r="H35" s="148">
        <f t="shared" si="25"/>
        <v>121500</v>
      </c>
      <c r="I35" s="148">
        <f t="shared" si="25"/>
        <v>121500</v>
      </c>
      <c r="J35" s="148">
        <f t="shared" si="25"/>
        <v>0</v>
      </c>
      <c r="K35" s="148" t="e">
        <f t="shared" si="25"/>
        <v>#REF!</v>
      </c>
      <c r="L35" s="148">
        <f t="shared" si="25"/>
        <v>121500</v>
      </c>
      <c r="M35" s="148">
        <f t="shared" si="25"/>
        <v>143740</v>
      </c>
      <c r="N35" s="148">
        <f t="shared" si="25"/>
        <v>143740</v>
      </c>
      <c r="O35" s="148">
        <f>SUM(O36)</f>
        <v>153953</v>
      </c>
      <c r="P35" s="148">
        <f>SUM(P36)</f>
        <v>125000</v>
      </c>
      <c r="Q35" s="148"/>
      <c r="R35" s="148"/>
      <c r="S35" s="148"/>
      <c r="T35" s="148"/>
      <c r="U35" s="148"/>
      <c r="V35" s="231"/>
      <c r="W35" s="207">
        <v>146000</v>
      </c>
      <c r="X35" s="207"/>
      <c r="Y35" s="207"/>
      <c r="Z35" s="18"/>
      <c r="AA35" s="18"/>
      <c r="AB35" s="9">
        <f t="shared" si="2"/>
        <v>146000</v>
      </c>
      <c r="AC35" s="18"/>
      <c r="AD35" s="18"/>
    </row>
    <row r="36" spans="1:30" hidden="1">
      <c r="A36" s="173"/>
      <c r="B36" s="150"/>
      <c r="C36" s="146">
        <v>31111</v>
      </c>
      <c r="D36" s="147" t="s">
        <v>34</v>
      </c>
      <c r="E36" s="148"/>
      <c r="F36" s="148"/>
      <c r="G36" s="148">
        <v>121500</v>
      </c>
      <c r="H36" s="148">
        <v>121500</v>
      </c>
      <c r="I36" s="148">
        <v>121500</v>
      </c>
      <c r="J36" s="148"/>
      <c r="K36" s="148" t="e">
        <f>#REF!/H36*100</f>
        <v>#REF!</v>
      </c>
      <c r="L36" s="148">
        <v>121500</v>
      </c>
      <c r="M36" s="148">
        <v>143740</v>
      </c>
      <c r="N36" s="148">
        <v>143740</v>
      </c>
      <c r="O36" s="149">
        <v>153953</v>
      </c>
      <c r="P36" s="149">
        <v>125000</v>
      </c>
      <c r="Q36" s="148"/>
      <c r="R36" s="149"/>
      <c r="S36" s="149"/>
      <c r="T36" s="149"/>
      <c r="U36" s="149"/>
      <c r="V36" s="231"/>
      <c r="W36" s="206"/>
      <c r="X36" s="206"/>
      <c r="Y36" s="206"/>
      <c r="Z36" s="9"/>
      <c r="AA36" s="9"/>
      <c r="AB36" s="9">
        <f t="shared" si="2"/>
        <v>0</v>
      </c>
      <c r="AC36" s="9"/>
      <c r="AD36" s="9"/>
    </row>
    <row r="37" spans="1:30">
      <c r="A37" s="173"/>
      <c r="B37" s="150"/>
      <c r="C37" s="146">
        <v>312</v>
      </c>
      <c r="D37" s="147" t="s">
        <v>13</v>
      </c>
      <c r="E37" s="148">
        <f t="shared" ref="E37:O37" si="26">SUM(E38)</f>
        <v>0</v>
      </c>
      <c r="F37" s="148">
        <f t="shared" si="26"/>
        <v>0</v>
      </c>
      <c r="G37" s="148">
        <f t="shared" si="26"/>
        <v>2000</v>
      </c>
      <c r="H37" s="148">
        <f t="shared" si="26"/>
        <v>2000</v>
      </c>
      <c r="I37" s="148">
        <f t="shared" si="26"/>
        <v>2000</v>
      </c>
      <c r="J37" s="148">
        <f t="shared" si="26"/>
        <v>0</v>
      </c>
      <c r="K37" s="148" t="e">
        <f t="shared" si="26"/>
        <v>#REF!</v>
      </c>
      <c r="L37" s="148">
        <f t="shared" si="26"/>
        <v>0</v>
      </c>
      <c r="M37" s="148">
        <f t="shared" si="26"/>
        <v>0</v>
      </c>
      <c r="N37" s="148">
        <f t="shared" si="26"/>
        <v>0</v>
      </c>
      <c r="O37" s="148">
        <f t="shared" si="26"/>
        <v>0</v>
      </c>
      <c r="P37" s="148"/>
      <c r="Q37" s="148"/>
      <c r="R37" s="148"/>
      <c r="S37" s="148"/>
      <c r="T37" s="148"/>
      <c r="U37" s="148"/>
      <c r="V37" s="231"/>
      <c r="W37" s="206"/>
      <c r="X37" s="206"/>
      <c r="Y37" s="206"/>
      <c r="Z37" s="9"/>
      <c r="AA37" s="9"/>
      <c r="AB37" s="9">
        <f t="shared" si="2"/>
        <v>0</v>
      </c>
      <c r="AC37" s="9"/>
      <c r="AD37" s="9"/>
    </row>
    <row r="38" spans="1:30" hidden="1">
      <c r="A38" s="173"/>
      <c r="B38" s="150"/>
      <c r="C38" s="146">
        <v>31211</v>
      </c>
      <c r="D38" s="147" t="s">
        <v>13</v>
      </c>
      <c r="E38" s="148"/>
      <c r="F38" s="148"/>
      <c r="G38" s="148">
        <v>2000</v>
      </c>
      <c r="H38" s="148">
        <v>2000</v>
      </c>
      <c r="I38" s="148">
        <v>2000</v>
      </c>
      <c r="J38" s="148"/>
      <c r="K38" s="148" t="e">
        <f>#REF!/H38*100</f>
        <v>#REF!</v>
      </c>
      <c r="L38" s="148">
        <v>0</v>
      </c>
      <c r="M38" s="148"/>
      <c r="N38" s="148"/>
      <c r="O38" s="148"/>
      <c r="P38" s="148"/>
      <c r="Q38" s="148"/>
      <c r="R38" s="149"/>
      <c r="S38" s="149"/>
      <c r="T38" s="149"/>
      <c r="U38" s="149"/>
      <c r="V38" s="231"/>
      <c r="W38" s="206"/>
      <c r="X38" s="206"/>
      <c r="Y38" s="206"/>
      <c r="Z38" s="9"/>
      <c r="AA38" s="9"/>
      <c r="AB38" s="9">
        <f t="shared" si="2"/>
        <v>0</v>
      </c>
      <c r="AC38" s="9"/>
      <c r="AD38" s="9"/>
    </row>
    <row r="39" spans="1:30" s="2" customFormat="1">
      <c r="A39" s="173"/>
      <c r="B39" s="150"/>
      <c r="C39" s="146">
        <v>313</v>
      </c>
      <c r="D39" s="147" t="s">
        <v>130</v>
      </c>
      <c r="E39" s="148">
        <f t="shared" ref="E39:M39" si="27">SUM(E40:E41)</f>
        <v>0</v>
      </c>
      <c r="F39" s="148">
        <f t="shared" si="27"/>
        <v>0</v>
      </c>
      <c r="G39" s="148">
        <f t="shared" si="27"/>
        <v>18600</v>
      </c>
      <c r="H39" s="148">
        <f t="shared" si="27"/>
        <v>18600</v>
      </c>
      <c r="I39" s="148">
        <f t="shared" si="27"/>
        <v>18600</v>
      </c>
      <c r="J39" s="148">
        <f t="shared" si="27"/>
        <v>0</v>
      </c>
      <c r="K39" s="148" t="e">
        <f t="shared" si="27"/>
        <v>#REF!</v>
      </c>
      <c r="L39" s="148">
        <f>SUM(L40:L41)</f>
        <v>18600</v>
      </c>
      <c r="M39" s="148">
        <f t="shared" si="27"/>
        <v>24800</v>
      </c>
      <c r="N39" s="148">
        <f t="shared" ref="N39:P39" si="28">SUM(N40:N41)</f>
        <v>24800</v>
      </c>
      <c r="O39" s="148">
        <f t="shared" si="28"/>
        <v>25403</v>
      </c>
      <c r="P39" s="148">
        <f t="shared" si="28"/>
        <v>21000</v>
      </c>
      <c r="Q39" s="148"/>
      <c r="R39" s="148"/>
      <c r="S39" s="148"/>
      <c r="T39" s="148"/>
      <c r="U39" s="148"/>
      <c r="V39" s="231"/>
      <c r="W39" s="207"/>
      <c r="X39" s="207"/>
      <c r="Y39" s="207"/>
      <c r="Z39" s="18"/>
      <c r="AA39" s="18"/>
      <c r="AB39" s="9">
        <f t="shared" si="2"/>
        <v>0</v>
      </c>
      <c r="AC39" s="18"/>
      <c r="AD39" s="18"/>
    </row>
    <row r="40" spans="1:30" hidden="1">
      <c r="A40" s="173"/>
      <c r="B40" s="150"/>
      <c r="C40" s="146">
        <v>31321</v>
      </c>
      <c r="D40" s="147" t="s">
        <v>14</v>
      </c>
      <c r="E40" s="148"/>
      <c r="F40" s="148"/>
      <c r="G40" s="148">
        <v>16500</v>
      </c>
      <c r="H40" s="148">
        <v>16500</v>
      </c>
      <c r="I40" s="148">
        <v>16500</v>
      </c>
      <c r="J40" s="148"/>
      <c r="K40" s="148" t="e">
        <f>#REF!/H40*100</f>
        <v>#REF!</v>
      </c>
      <c r="L40" s="148">
        <v>16500</v>
      </c>
      <c r="M40" s="148">
        <v>22300</v>
      </c>
      <c r="N40" s="148">
        <v>22300</v>
      </c>
      <c r="O40" s="148">
        <v>25403</v>
      </c>
      <c r="P40" s="148">
        <v>21000</v>
      </c>
      <c r="Q40" s="148"/>
      <c r="R40" s="149"/>
      <c r="S40" s="149"/>
      <c r="T40" s="149"/>
      <c r="U40" s="149"/>
      <c r="V40" s="231"/>
      <c r="W40" s="206"/>
      <c r="X40" s="206"/>
      <c r="Y40" s="206"/>
      <c r="Z40" s="9"/>
      <c r="AA40" s="9"/>
      <c r="AB40" s="9">
        <f t="shared" si="2"/>
        <v>0</v>
      </c>
      <c r="AC40" s="9"/>
      <c r="AD40" s="9"/>
    </row>
    <row r="41" spans="1:30" hidden="1">
      <c r="A41" s="173"/>
      <c r="B41" s="150"/>
      <c r="C41" s="146">
        <v>31331</v>
      </c>
      <c r="D41" s="147" t="s">
        <v>15</v>
      </c>
      <c r="E41" s="148"/>
      <c r="F41" s="148"/>
      <c r="G41" s="148">
        <v>2100</v>
      </c>
      <c r="H41" s="148">
        <v>2100</v>
      </c>
      <c r="I41" s="148">
        <v>2100</v>
      </c>
      <c r="J41" s="148"/>
      <c r="K41" s="148" t="e">
        <f>#REF!/H41*100</f>
        <v>#REF!</v>
      </c>
      <c r="L41" s="148">
        <v>2100</v>
      </c>
      <c r="M41" s="148">
        <v>2500</v>
      </c>
      <c r="N41" s="148">
        <v>2500</v>
      </c>
      <c r="O41" s="148">
        <v>0</v>
      </c>
      <c r="P41" s="148"/>
      <c r="Q41" s="148"/>
      <c r="R41" s="149"/>
      <c r="S41" s="149"/>
      <c r="T41" s="149"/>
      <c r="U41" s="149"/>
      <c r="V41" s="231"/>
      <c r="W41" s="206"/>
      <c r="X41" s="206"/>
      <c r="Y41" s="206"/>
      <c r="Z41" s="9"/>
      <c r="AA41" s="9"/>
      <c r="AB41" s="9">
        <f t="shared" si="2"/>
        <v>0</v>
      </c>
      <c r="AC41" s="9"/>
      <c r="AD41" s="9"/>
    </row>
    <row r="42" spans="1:30" s="2" customFormat="1">
      <c r="A42" s="173"/>
      <c r="B42" s="150"/>
      <c r="C42" s="146">
        <v>32</v>
      </c>
      <c r="D42" s="147" t="s">
        <v>16</v>
      </c>
      <c r="E42" s="148" t="e">
        <f>SUM(#REF!+E43)</f>
        <v>#REF!</v>
      </c>
      <c r="F42" s="148" t="e">
        <f>SUM(#REF!+F43)</f>
        <v>#REF!</v>
      </c>
      <c r="G42" s="148" t="e">
        <f>SUM(#REF!+G43)</f>
        <v>#REF!</v>
      </c>
      <c r="H42" s="148" t="e">
        <f>SUM(#REF!+H43)</f>
        <v>#REF!</v>
      </c>
      <c r="I42" s="148" t="e">
        <f>SUM(#REF!+I43)</f>
        <v>#REF!</v>
      </c>
      <c r="J42" s="148" t="e">
        <f>SUM(#REF!+J43)</f>
        <v>#REF!</v>
      </c>
      <c r="K42" s="148" t="e">
        <f>SUM(#REF!+K43)</f>
        <v>#REF!</v>
      </c>
      <c r="L42" s="148" t="e">
        <f>SUM(#REF!+L43)</f>
        <v>#REF!</v>
      </c>
      <c r="M42" s="148" t="e">
        <f>SUM(#REF!+M43)</f>
        <v>#REF!</v>
      </c>
      <c r="N42" s="148">
        <f>SUM(N43)</f>
        <v>50000</v>
      </c>
      <c r="O42" s="148">
        <f t="shared" ref="O42:P42" si="29">SUM(O43)</f>
        <v>50000</v>
      </c>
      <c r="P42" s="148">
        <f t="shared" si="29"/>
        <v>0</v>
      </c>
      <c r="Q42" s="148">
        <v>0</v>
      </c>
      <c r="R42" s="148" t="e">
        <f>SUM(#REF!+R43)</f>
        <v>#REF!</v>
      </c>
      <c r="S42" s="148" t="e">
        <f>SUM(#REF!+S43)</f>
        <v>#REF!</v>
      </c>
      <c r="T42" s="148" t="e">
        <f>SUM(#REF!+T43)</f>
        <v>#REF!</v>
      </c>
      <c r="U42" s="148" t="e">
        <f>SUM(#REF!+U43)</f>
        <v>#REF!</v>
      </c>
      <c r="V42" s="271">
        <v>0</v>
      </c>
      <c r="W42" s="207"/>
      <c r="X42" s="207"/>
      <c r="Y42" s="207"/>
      <c r="Z42" s="18"/>
      <c r="AA42" s="18"/>
      <c r="AB42" s="9">
        <f t="shared" si="2"/>
        <v>0</v>
      </c>
      <c r="AC42" s="18"/>
      <c r="AD42" s="18"/>
    </row>
    <row r="43" spans="1:30" s="2" customFormat="1">
      <c r="A43" s="173"/>
      <c r="B43" s="150"/>
      <c r="C43" s="146">
        <v>322</v>
      </c>
      <c r="D43" s="147" t="s">
        <v>161</v>
      </c>
      <c r="E43" s="148">
        <f>SUM(E44)</f>
        <v>0</v>
      </c>
      <c r="F43" s="148">
        <f>SUM(F44)</f>
        <v>63000</v>
      </c>
      <c r="G43" s="148">
        <f>SUM(G44)</f>
        <v>20000</v>
      </c>
      <c r="H43" s="148">
        <f t="shared" ref="H43:P43" si="30">SUM(H44:H44)</f>
        <v>20000</v>
      </c>
      <c r="I43" s="148">
        <f t="shared" si="30"/>
        <v>45000</v>
      </c>
      <c r="J43" s="148">
        <f t="shared" si="30"/>
        <v>23558.38</v>
      </c>
      <c r="K43" s="148" t="e">
        <f t="shared" si="30"/>
        <v>#REF!</v>
      </c>
      <c r="L43" s="148">
        <f t="shared" si="30"/>
        <v>40000</v>
      </c>
      <c r="M43" s="148">
        <f t="shared" si="30"/>
        <v>45000</v>
      </c>
      <c r="N43" s="148">
        <f t="shared" si="30"/>
        <v>50000</v>
      </c>
      <c r="O43" s="148">
        <f t="shared" si="30"/>
        <v>50000</v>
      </c>
      <c r="P43" s="148">
        <f t="shared" si="30"/>
        <v>0</v>
      </c>
      <c r="Q43" s="148"/>
      <c r="R43" s="148"/>
      <c r="S43" s="148"/>
      <c r="T43" s="148"/>
      <c r="U43" s="148"/>
      <c r="V43" s="231"/>
      <c r="W43" s="207"/>
      <c r="X43" s="207"/>
      <c r="Y43" s="207"/>
      <c r="Z43" s="18"/>
      <c r="AA43" s="18"/>
      <c r="AB43" s="9">
        <f t="shared" si="2"/>
        <v>0</v>
      </c>
      <c r="AC43" s="18"/>
      <c r="AD43" s="18"/>
    </row>
    <row r="44" spans="1:30" hidden="1">
      <c r="A44" s="173"/>
      <c r="B44" s="150"/>
      <c r="C44" s="146">
        <v>3223</v>
      </c>
      <c r="D44" s="147" t="s">
        <v>72</v>
      </c>
      <c r="E44" s="148">
        <v>0</v>
      </c>
      <c r="F44" s="148">
        <v>63000</v>
      </c>
      <c r="G44" s="148">
        <v>20000</v>
      </c>
      <c r="H44" s="148">
        <v>20000</v>
      </c>
      <c r="I44" s="148">
        <v>45000</v>
      </c>
      <c r="J44" s="148">
        <v>23558.38</v>
      </c>
      <c r="K44" s="148" t="e">
        <f>#REF!/H44*100</f>
        <v>#REF!</v>
      </c>
      <c r="L44" s="148">
        <v>40000</v>
      </c>
      <c r="M44" s="148">
        <v>45000</v>
      </c>
      <c r="N44" s="148">
        <v>50000</v>
      </c>
      <c r="O44" s="148">
        <v>50000</v>
      </c>
      <c r="P44" s="148">
        <v>0</v>
      </c>
      <c r="Q44" s="148"/>
      <c r="R44" s="149"/>
      <c r="S44" s="149"/>
      <c r="T44" s="149"/>
      <c r="U44" s="149"/>
      <c r="V44" s="231"/>
      <c r="W44" s="206"/>
      <c r="X44" s="206"/>
      <c r="Y44" s="206"/>
      <c r="Z44" s="9"/>
      <c r="AA44" s="9"/>
      <c r="AB44" s="9">
        <f t="shared" si="2"/>
        <v>0</v>
      </c>
      <c r="AC44" s="9"/>
      <c r="AD44" s="9"/>
    </row>
    <row r="45" spans="1:30">
      <c r="A45" s="239" t="s">
        <v>164</v>
      </c>
      <c r="B45" s="240"/>
      <c r="C45" s="242" t="s">
        <v>30</v>
      </c>
      <c r="D45" s="243" t="s">
        <v>20</v>
      </c>
      <c r="E45" s="244">
        <f t="shared" ref="E45:U49" si="31">SUM(E46)</f>
        <v>49546.14</v>
      </c>
      <c r="F45" s="244">
        <f t="shared" si="31"/>
        <v>5000</v>
      </c>
      <c r="G45" s="244">
        <f t="shared" si="31"/>
        <v>8000</v>
      </c>
      <c r="H45" s="244">
        <f t="shared" si="31"/>
        <v>8000</v>
      </c>
      <c r="I45" s="244">
        <f t="shared" si="31"/>
        <v>30000</v>
      </c>
      <c r="J45" s="244">
        <f t="shared" si="31"/>
        <v>47210.7</v>
      </c>
      <c r="K45" s="244" t="e">
        <f t="shared" si="31"/>
        <v>#REF!</v>
      </c>
      <c r="L45" s="244">
        <f t="shared" si="31"/>
        <v>65000</v>
      </c>
      <c r="M45" s="244">
        <f t="shared" si="31"/>
        <v>68000</v>
      </c>
      <c r="N45" s="244">
        <f t="shared" si="31"/>
        <v>30000</v>
      </c>
      <c r="O45" s="244">
        <f t="shared" si="31"/>
        <v>35000</v>
      </c>
      <c r="P45" s="244">
        <f t="shared" si="31"/>
        <v>15000</v>
      </c>
      <c r="Q45" s="244">
        <f t="shared" si="31"/>
        <v>15000</v>
      </c>
      <c r="R45" s="244">
        <f t="shared" si="31"/>
        <v>0</v>
      </c>
      <c r="S45" s="244">
        <f t="shared" si="31"/>
        <v>0</v>
      </c>
      <c r="T45" s="244">
        <f t="shared" si="31"/>
        <v>104.61538461538463</v>
      </c>
      <c r="U45" s="244">
        <f t="shared" si="31"/>
        <v>0</v>
      </c>
      <c r="V45" s="269">
        <f t="shared" ref="V45" si="32">SUM(V46)</f>
        <v>15000</v>
      </c>
      <c r="W45" s="9"/>
      <c r="X45" s="9"/>
      <c r="Y45" s="9"/>
      <c r="Z45" s="9"/>
      <c r="AA45" s="9"/>
      <c r="AB45" s="9">
        <f t="shared" si="2"/>
        <v>0</v>
      </c>
      <c r="AC45" s="9"/>
      <c r="AD45" s="9"/>
    </row>
    <row r="46" spans="1:30">
      <c r="A46" s="245"/>
      <c r="B46" s="246"/>
      <c r="C46" s="248" t="s">
        <v>151</v>
      </c>
      <c r="D46" s="249"/>
      <c r="E46" s="250">
        <f t="shared" si="31"/>
        <v>49546.14</v>
      </c>
      <c r="F46" s="250">
        <f t="shared" si="31"/>
        <v>5000</v>
      </c>
      <c r="G46" s="250">
        <f t="shared" si="31"/>
        <v>8000</v>
      </c>
      <c r="H46" s="250">
        <f t="shared" si="31"/>
        <v>8000</v>
      </c>
      <c r="I46" s="250">
        <f t="shared" si="31"/>
        <v>30000</v>
      </c>
      <c r="J46" s="250">
        <f t="shared" si="31"/>
        <v>47210.7</v>
      </c>
      <c r="K46" s="250" t="e">
        <f t="shared" si="31"/>
        <v>#REF!</v>
      </c>
      <c r="L46" s="250">
        <f t="shared" si="31"/>
        <v>65000</v>
      </c>
      <c r="M46" s="250">
        <f t="shared" si="31"/>
        <v>68000</v>
      </c>
      <c r="N46" s="250">
        <f t="shared" si="31"/>
        <v>30000</v>
      </c>
      <c r="O46" s="250">
        <f t="shared" si="31"/>
        <v>35000</v>
      </c>
      <c r="P46" s="250">
        <f t="shared" si="31"/>
        <v>15000</v>
      </c>
      <c r="Q46" s="250">
        <f t="shared" si="31"/>
        <v>15000</v>
      </c>
      <c r="R46" s="250">
        <f t="shared" si="31"/>
        <v>0</v>
      </c>
      <c r="S46" s="250">
        <f t="shared" si="31"/>
        <v>0</v>
      </c>
      <c r="T46" s="250">
        <f t="shared" si="31"/>
        <v>104.61538461538463</v>
      </c>
      <c r="U46" s="250">
        <f t="shared" si="31"/>
        <v>0</v>
      </c>
      <c r="V46" s="270">
        <f t="shared" ref="V46:V47" si="33">SUM(V47)</f>
        <v>15000</v>
      </c>
      <c r="W46" s="9"/>
      <c r="X46" s="9"/>
      <c r="Y46" s="9"/>
      <c r="Z46" s="9"/>
      <c r="AA46" s="9"/>
      <c r="AB46" s="9">
        <f t="shared" si="2"/>
        <v>0</v>
      </c>
      <c r="AC46" s="9"/>
      <c r="AD46" s="9"/>
    </row>
    <row r="47" spans="1:30" s="2" customFormat="1">
      <c r="A47" s="173"/>
      <c r="B47" s="150"/>
      <c r="C47" s="146">
        <v>3</v>
      </c>
      <c r="D47" s="147" t="s">
        <v>11</v>
      </c>
      <c r="E47" s="148">
        <f t="shared" si="31"/>
        <v>49546.14</v>
      </c>
      <c r="F47" s="148">
        <f t="shared" si="31"/>
        <v>5000</v>
      </c>
      <c r="G47" s="148">
        <f t="shared" si="31"/>
        <v>8000</v>
      </c>
      <c r="H47" s="148">
        <f t="shared" si="31"/>
        <v>8000</v>
      </c>
      <c r="I47" s="148">
        <f t="shared" si="31"/>
        <v>30000</v>
      </c>
      <c r="J47" s="148">
        <f t="shared" si="31"/>
        <v>47210.7</v>
      </c>
      <c r="K47" s="148" t="e">
        <f t="shared" si="31"/>
        <v>#REF!</v>
      </c>
      <c r="L47" s="148">
        <f t="shared" si="31"/>
        <v>65000</v>
      </c>
      <c r="M47" s="148">
        <f t="shared" si="31"/>
        <v>68000</v>
      </c>
      <c r="N47" s="148">
        <f t="shared" si="31"/>
        <v>30000</v>
      </c>
      <c r="O47" s="148">
        <f t="shared" si="31"/>
        <v>35000</v>
      </c>
      <c r="P47" s="148">
        <f t="shared" si="31"/>
        <v>15000</v>
      </c>
      <c r="Q47" s="148">
        <f t="shared" si="31"/>
        <v>15000</v>
      </c>
      <c r="R47" s="148">
        <f t="shared" si="31"/>
        <v>0</v>
      </c>
      <c r="S47" s="148">
        <f t="shared" si="31"/>
        <v>0</v>
      </c>
      <c r="T47" s="148">
        <f t="shared" si="31"/>
        <v>104.61538461538463</v>
      </c>
      <c r="U47" s="148">
        <f t="shared" si="31"/>
        <v>0</v>
      </c>
      <c r="V47" s="271">
        <f t="shared" si="33"/>
        <v>15000</v>
      </c>
      <c r="W47" s="18"/>
      <c r="X47" s="18"/>
      <c r="Y47" s="18"/>
      <c r="Z47" s="18"/>
      <c r="AA47" s="18"/>
      <c r="AB47" s="9">
        <f t="shared" si="2"/>
        <v>0</v>
      </c>
      <c r="AC47" s="18"/>
      <c r="AD47" s="18"/>
    </row>
    <row r="48" spans="1:30" s="2" customFormat="1">
      <c r="A48" s="173"/>
      <c r="B48" s="150"/>
      <c r="C48" s="146">
        <v>32</v>
      </c>
      <c r="D48" s="147" t="s">
        <v>16</v>
      </c>
      <c r="E48" s="148">
        <f t="shared" si="31"/>
        <v>49546.14</v>
      </c>
      <c r="F48" s="148">
        <f t="shared" si="31"/>
        <v>5000</v>
      </c>
      <c r="G48" s="148">
        <f t="shared" si="31"/>
        <v>8000</v>
      </c>
      <c r="H48" s="148">
        <f t="shared" si="31"/>
        <v>8000</v>
      </c>
      <c r="I48" s="148">
        <f t="shared" si="31"/>
        <v>30000</v>
      </c>
      <c r="J48" s="148">
        <f t="shared" si="31"/>
        <v>47210.7</v>
      </c>
      <c r="K48" s="148" t="e">
        <f t="shared" si="31"/>
        <v>#REF!</v>
      </c>
      <c r="L48" s="148">
        <f t="shared" si="31"/>
        <v>65000</v>
      </c>
      <c r="M48" s="148">
        <f t="shared" si="31"/>
        <v>68000</v>
      </c>
      <c r="N48" s="148">
        <f t="shared" si="31"/>
        <v>30000</v>
      </c>
      <c r="O48" s="148">
        <f t="shared" si="31"/>
        <v>35000</v>
      </c>
      <c r="P48" s="148">
        <f t="shared" si="31"/>
        <v>15000</v>
      </c>
      <c r="Q48" s="148">
        <v>15000</v>
      </c>
      <c r="R48" s="148">
        <f t="shared" si="31"/>
        <v>0</v>
      </c>
      <c r="S48" s="148">
        <f t="shared" si="31"/>
        <v>0</v>
      </c>
      <c r="T48" s="148">
        <f t="shared" si="31"/>
        <v>104.61538461538463</v>
      </c>
      <c r="U48" s="148">
        <f t="shared" si="31"/>
        <v>0</v>
      </c>
      <c r="V48" s="231">
        <v>15000</v>
      </c>
      <c r="W48" s="18"/>
      <c r="X48" s="18"/>
      <c r="Y48" s="18"/>
      <c r="Z48" s="18"/>
      <c r="AA48" s="18"/>
      <c r="AB48" s="9">
        <f t="shared" si="2"/>
        <v>0</v>
      </c>
      <c r="AC48" s="18"/>
      <c r="AD48" s="18"/>
    </row>
    <row r="49" spans="1:30" s="2" customFormat="1">
      <c r="A49" s="173"/>
      <c r="B49" s="150"/>
      <c r="C49" s="146">
        <v>329</v>
      </c>
      <c r="D49" s="147" t="s">
        <v>19</v>
      </c>
      <c r="E49" s="148">
        <f t="shared" si="31"/>
        <v>49546.14</v>
      </c>
      <c r="F49" s="148">
        <f t="shared" si="31"/>
        <v>5000</v>
      </c>
      <c r="G49" s="148">
        <f t="shared" si="31"/>
        <v>8000</v>
      </c>
      <c r="H49" s="148">
        <f t="shared" si="31"/>
        <v>8000</v>
      </c>
      <c r="I49" s="148">
        <f t="shared" si="31"/>
        <v>30000</v>
      </c>
      <c r="J49" s="148">
        <f t="shared" si="31"/>
        <v>47210.7</v>
      </c>
      <c r="K49" s="148" t="e">
        <f t="shared" si="31"/>
        <v>#REF!</v>
      </c>
      <c r="L49" s="148">
        <f t="shared" si="31"/>
        <v>65000</v>
      </c>
      <c r="M49" s="148">
        <f t="shared" si="31"/>
        <v>68000</v>
      </c>
      <c r="N49" s="148">
        <f t="shared" si="31"/>
        <v>30000</v>
      </c>
      <c r="O49" s="148">
        <f t="shared" si="31"/>
        <v>35000</v>
      </c>
      <c r="P49" s="148">
        <f t="shared" si="31"/>
        <v>15000</v>
      </c>
      <c r="Q49" s="148">
        <f t="shared" si="31"/>
        <v>5607.91</v>
      </c>
      <c r="R49" s="148">
        <f t="shared" si="31"/>
        <v>0</v>
      </c>
      <c r="S49" s="148">
        <f t="shared" si="31"/>
        <v>0</v>
      </c>
      <c r="T49" s="148">
        <f t="shared" si="31"/>
        <v>104.61538461538463</v>
      </c>
      <c r="U49" s="148">
        <f t="shared" si="31"/>
        <v>0</v>
      </c>
      <c r="V49" s="231"/>
      <c r="W49" s="18"/>
      <c r="X49" s="18"/>
      <c r="Y49" s="18"/>
      <c r="Z49" s="18"/>
      <c r="AA49" s="18"/>
      <c r="AB49" s="9">
        <f t="shared" si="2"/>
        <v>0</v>
      </c>
      <c r="AC49" s="18"/>
      <c r="AD49" s="18"/>
    </row>
    <row r="50" spans="1:30" hidden="1">
      <c r="A50" s="173"/>
      <c r="B50" s="150"/>
      <c r="C50" s="146">
        <v>32931</v>
      </c>
      <c r="D50" s="147" t="s">
        <v>20</v>
      </c>
      <c r="E50" s="148">
        <v>49546.14</v>
      </c>
      <c r="F50" s="148">
        <v>5000</v>
      </c>
      <c r="G50" s="148">
        <v>8000</v>
      </c>
      <c r="H50" s="148">
        <v>8000</v>
      </c>
      <c r="I50" s="148">
        <v>30000</v>
      </c>
      <c r="J50" s="148">
        <v>47210.7</v>
      </c>
      <c r="K50" s="148" t="e">
        <f>#REF!/H50*100</f>
        <v>#REF!</v>
      </c>
      <c r="L50" s="148">
        <v>65000</v>
      </c>
      <c r="M50" s="148">
        <v>68000</v>
      </c>
      <c r="N50" s="148">
        <v>30000</v>
      </c>
      <c r="O50" s="148">
        <v>35000</v>
      </c>
      <c r="P50" s="148">
        <v>15000</v>
      </c>
      <c r="Q50" s="148">
        <v>5607.91</v>
      </c>
      <c r="R50" s="149"/>
      <c r="S50" s="149"/>
      <c r="T50" s="149">
        <f t="shared" ref="T50" si="34">SUM(M50/L50*100)</f>
        <v>104.61538461538463</v>
      </c>
      <c r="U50" s="149">
        <v>0</v>
      </c>
      <c r="V50" s="231"/>
      <c r="W50" s="9">
        <v>15000</v>
      </c>
      <c r="X50" s="9"/>
      <c r="Y50" s="9"/>
      <c r="Z50" s="206"/>
      <c r="AA50" s="9"/>
      <c r="AB50" s="9">
        <f t="shared" si="2"/>
        <v>15000</v>
      </c>
      <c r="AC50" s="9"/>
      <c r="AD50" s="9"/>
    </row>
    <row r="51" spans="1:30" s="3" customFormat="1">
      <c r="A51" s="174"/>
      <c r="B51" s="39"/>
      <c r="C51" s="19" t="s">
        <v>170</v>
      </c>
      <c r="D51" s="20" t="s">
        <v>171</v>
      </c>
      <c r="E51" s="21" t="e">
        <f t="shared" ref="E51:K51" si="35">SUM(E52+E145+E158+E177+E197+E227+E254+E285)</f>
        <v>#REF!</v>
      </c>
      <c r="F51" s="21" t="e">
        <f t="shared" si="35"/>
        <v>#REF!</v>
      </c>
      <c r="G51" s="21" t="e">
        <f t="shared" si="35"/>
        <v>#REF!</v>
      </c>
      <c r="H51" s="21" t="e">
        <f t="shared" si="35"/>
        <v>#REF!</v>
      </c>
      <c r="I51" s="21" t="e">
        <f t="shared" si="35"/>
        <v>#REF!</v>
      </c>
      <c r="J51" s="21" t="e">
        <f t="shared" si="35"/>
        <v>#REF!</v>
      </c>
      <c r="K51" s="21" t="e">
        <f t="shared" si="35"/>
        <v>#REF!</v>
      </c>
      <c r="L51" s="21" t="e">
        <f t="shared" ref="L51:V51" si="36">SUM(L52+L145+L158+L177+L197+L227+L254+L285+L292)</f>
        <v>#REF!</v>
      </c>
      <c r="M51" s="21" t="e">
        <f t="shared" si="36"/>
        <v>#REF!</v>
      </c>
      <c r="N51" s="21">
        <f t="shared" si="36"/>
        <v>5490260</v>
      </c>
      <c r="O51" s="21">
        <f t="shared" si="36"/>
        <v>12219535</v>
      </c>
      <c r="P51" s="21">
        <f t="shared" si="36"/>
        <v>8879173</v>
      </c>
      <c r="Q51" s="21">
        <f t="shared" si="36"/>
        <v>8369000</v>
      </c>
      <c r="R51" s="21" t="e">
        <f t="shared" si="36"/>
        <v>#REF!</v>
      </c>
      <c r="S51" s="21" t="e">
        <f t="shared" si="36"/>
        <v>#REF!</v>
      </c>
      <c r="T51" s="21" t="e">
        <f t="shared" si="36"/>
        <v>#REF!</v>
      </c>
      <c r="U51" s="21" t="e">
        <f t="shared" si="36"/>
        <v>#REF!</v>
      </c>
      <c r="V51" s="273">
        <f t="shared" si="36"/>
        <v>10234000</v>
      </c>
      <c r="W51" s="334"/>
      <c r="X51" s="334"/>
      <c r="Y51" s="334"/>
      <c r="Z51" s="334"/>
      <c r="AA51" s="334"/>
      <c r="AB51" s="9">
        <f t="shared" si="2"/>
        <v>0</v>
      </c>
      <c r="AC51" s="334"/>
      <c r="AD51" s="334"/>
    </row>
    <row r="52" spans="1:30" s="3" customFormat="1" ht="24">
      <c r="A52" s="234" t="s">
        <v>269</v>
      </c>
      <c r="B52" s="356" t="s">
        <v>471</v>
      </c>
      <c r="C52" s="236" t="s">
        <v>172</v>
      </c>
      <c r="D52" s="237" t="s">
        <v>166</v>
      </c>
      <c r="E52" s="238" t="e">
        <f>SUM(E53+E115+E127+#REF!)</f>
        <v>#REF!</v>
      </c>
      <c r="F52" s="238" t="e">
        <f>SUM(F53+F115+F127+#REF!)</f>
        <v>#REF!</v>
      </c>
      <c r="G52" s="238" t="e">
        <f>SUM(G53+G115+G127+#REF!)</f>
        <v>#REF!</v>
      </c>
      <c r="H52" s="238" t="e">
        <f t="shared" ref="H52:V52" si="37">SUM(H53+H115+H127+H121+H137)</f>
        <v>#REF!</v>
      </c>
      <c r="I52" s="238" t="e">
        <f t="shared" si="37"/>
        <v>#REF!</v>
      </c>
      <c r="J52" s="238" t="e">
        <f t="shared" si="37"/>
        <v>#REF!</v>
      </c>
      <c r="K52" s="238" t="e">
        <f t="shared" si="37"/>
        <v>#REF!</v>
      </c>
      <c r="L52" s="238" t="e">
        <f t="shared" si="37"/>
        <v>#REF!</v>
      </c>
      <c r="M52" s="238" t="e">
        <f t="shared" si="37"/>
        <v>#REF!</v>
      </c>
      <c r="N52" s="238">
        <f t="shared" si="37"/>
        <v>1883960</v>
      </c>
      <c r="O52" s="238">
        <f t="shared" si="37"/>
        <v>2129213</v>
      </c>
      <c r="P52" s="238">
        <f t="shared" si="37"/>
        <v>1855750</v>
      </c>
      <c r="Q52" s="238">
        <f t="shared" si="37"/>
        <v>1930000</v>
      </c>
      <c r="R52" s="238" t="e">
        <f t="shared" si="37"/>
        <v>#REF!</v>
      </c>
      <c r="S52" s="238" t="e">
        <f t="shared" si="37"/>
        <v>#REF!</v>
      </c>
      <c r="T52" s="238" t="e">
        <f t="shared" si="37"/>
        <v>#REF!</v>
      </c>
      <c r="U52" s="238" t="e">
        <f t="shared" si="37"/>
        <v>#REF!</v>
      </c>
      <c r="V52" s="268">
        <f t="shared" si="37"/>
        <v>1940000</v>
      </c>
      <c r="W52" s="334"/>
      <c r="X52" s="334"/>
      <c r="Y52" s="334"/>
      <c r="Z52" s="334"/>
      <c r="AA52" s="334"/>
      <c r="AB52" s="9">
        <f t="shared" si="2"/>
        <v>0</v>
      </c>
      <c r="AC52" s="334"/>
      <c r="AD52" s="334"/>
    </row>
    <row r="53" spans="1:30">
      <c r="A53" s="239" t="s">
        <v>176</v>
      </c>
      <c r="B53" s="241"/>
      <c r="C53" s="242" t="s">
        <v>30</v>
      </c>
      <c r="D53" s="243" t="s">
        <v>33</v>
      </c>
      <c r="E53" s="244">
        <f t="shared" ref="E53:U54" si="38">SUM(E54)</f>
        <v>1862965.6999999997</v>
      </c>
      <c r="F53" s="244">
        <f t="shared" si="38"/>
        <v>1594500</v>
      </c>
      <c r="G53" s="244">
        <f t="shared" si="38"/>
        <v>2322900</v>
      </c>
      <c r="H53" s="244">
        <f t="shared" si="38"/>
        <v>2322900</v>
      </c>
      <c r="I53" s="244">
        <f t="shared" si="38"/>
        <v>1268900</v>
      </c>
      <c r="J53" s="244">
        <f t="shared" si="38"/>
        <v>593287.5</v>
      </c>
      <c r="K53" s="244" t="e">
        <f t="shared" si="38"/>
        <v>#REF!</v>
      </c>
      <c r="L53" s="244">
        <f t="shared" si="38"/>
        <v>1300700</v>
      </c>
      <c r="M53" s="244">
        <f t="shared" si="38"/>
        <v>1505500</v>
      </c>
      <c r="N53" s="244">
        <f t="shared" si="38"/>
        <v>1464960</v>
      </c>
      <c r="O53" s="244">
        <f t="shared" si="38"/>
        <v>1751213</v>
      </c>
      <c r="P53" s="244">
        <f t="shared" si="38"/>
        <v>1485750</v>
      </c>
      <c r="Q53" s="244">
        <f t="shared" si="38"/>
        <v>1550000</v>
      </c>
      <c r="R53" s="244">
        <f t="shared" si="38"/>
        <v>0</v>
      </c>
      <c r="S53" s="244">
        <f t="shared" si="38"/>
        <v>0</v>
      </c>
      <c r="T53" s="244">
        <f t="shared" si="38"/>
        <v>0</v>
      </c>
      <c r="U53" s="244">
        <f t="shared" si="38"/>
        <v>0</v>
      </c>
      <c r="V53" s="269">
        <f t="shared" ref="V53:V54" si="39">SUM(V54)</f>
        <v>1550000</v>
      </c>
      <c r="W53" s="9"/>
      <c r="X53" s="9"/>
      <c r="Y53" s="9"/>
      <c r="Z53" s="9"/>
      <c r="AA53" s="9"/>
      <c r="AB53" s="9">
        <f t="shared" si="2"/>
        <v>0</v>
      </c>
      <c r="AC53" s="9"/>
      <c r="AD53" s="9"/>
    </row>
    <row r="54" spans="1:30">
      <c r="A54" s="245"/>
      <c r="B54" s="247"/>
      <c r="C54" s="248" t="s">
        <v>151</v>
      </c>
      <c r="D54" s="249"/>
      <c r="E54" s="250">
        <f t="shared" si="38"/>
        <v>1862965.6999999997</v>
      </c>
      <c r="F54" s="250">
        <f t="shared" si="38"/>
        <v>1594500</v>
      </c>
      <c r="G54" s="250">
        <f t="shared" si="38"/>
        <v>2322900</v>
      </c>
      <c r="H54" s="250">
        <f t="shared" si="38"/>
        <v>2322900</v>
      </c>
      <c r="I54" s="250">
        <f t="shared" si="38"/>
        <v>1268900</v>
      </c>
      <c r="J54" s="250">
        <f t="shared" si="38"/>
        <v>593287.5</v>
      </c>
      <c r="K54" s="250" t="e">
        <f t="shared" si="38"/>
        <v>#REF!</v>
      </c>
      <c r="L54" s="250">
        <f t="shared" si="38"/>
        <v>1300700</v>
      </c>
      <c r="M54" s="250">
        <f t="shared" si="38"/>
        <v>1505500</v>
      </c>
      <c r="N54" s="250">
        <f t="shared" si="38"/>
        <v>1464960</v>
      </c>
      <c r="O54" s="250">
        <f t="shared" si="38"/>
        <v>1751213</v>
      </c>
      <c r="P54" s="250">
        <f t="shared" si="38"/>
        <v>1485750</v>
      </c>
      <c r="Q54" s="250">
        <f t="shared" si="38"/>
        <v>1550000</v>
      </c>
      <c r="R54" s="250">
        <f t="shared" si="38"/>
        <v>0</v>
      </c>
      <c r="S54" s="250">
        <f t="shared" si="38"/>
        <v>0</v>
      </c>
      <c r="T54" s="250">
        <f t="shared" si="38"/>
        <v>0</v>
      </c>
      <c r="U54" s="250">
        <f t="shared" si="38"/>
        <v>0</v>
      </c>
      <c r="V54" s="270">
        <f t="shared" si="39"/>
        <v>1550000</v>
      </c>
      <c r="W54" s="9"/>
      <c r="X54" s="9"/>
      <c r="Y54" s="9"/>
      <c r="Z54" s="9"/>
      <c r="AA54" s="9"/>
      <c r="AB54" s="9">
        <f t="shared" si="2"/>
        <v>0</v>
      </c>
      <c r="AC54" s="9"/>
      <c r="AD54" s="9"/>
    </row>
    <row r="55" spans="1:30" s="2" customFormat="1">
      <c r="A55" s="173"/>
      <c r="B55" s="145"/>
      <c r="C55" s="146">
        <v>3</v>
      </c>
      <c r="D55" s="147" t="s">
        <v>11</v>
      </c>
      <c r="E55" s="148">
        <f t="shared" ref="E55:M55" si="40">SUM(E56+E68)</f>
        <v>1862965.6999999997</v>
      </c>
      <c r="F55" s="148">
        <f t="shared" si="40"/>
        <v>1594500</v>
      </c>
      <c r="G55" s="148">
        <f t="shared" si="40"/>
        <v>2322900</v>
      </c>
      <c r="H55" s="148">
        <f t="shared" si="40"/>
        <v>2322900</v>
      </c>
      <c r="I55" s="148">
        <f t="shared" si="40"/>
        <v>1268900</v>
      </c>
      <c r="J55" s="148">
        <f t="shared" si="40"/>
        <v>593287.5</v>
      </c>
      <c r="K55" s="148" t="e">
        <f t="shared" si="40"/>
        <v>#REF!</v>
      </c>
      <c r="L55" s="148">
        <f>SUM(L56+L68)</f>
        <v>1300700</v>
      </c>
      <c r="M55" s="148">
        <f t="shared" si="40"/>
        <v>1505500</v>
      </c>
      <c r="N55" s="148">
        <f t="shared" ref="N55" si="41">SUM(N56+N68)</f>
        <v>1464960</v>
      </c>
      <c r="O55" s="148">
        <f>SUM(O56+O68)</f>
        <v>1751213</v>
      </c>
      <c r="P55" s="148">
        <f>SUM(P56+P68)</f>
        <v>1485750</v>
      </c>
      <c r="Q55" s="148">
        <f t="shared" ref="Q55:V55" si="42">SUM(Q56+Q68)</f>
        <v>1550000</v>
      </c>
      <c r="R55" s="148">
        <f t="shared" si="42"/>
        <v>0</v>
      </c>
      <c r="S55" s="148">
        <f t="shared" si="42"/>
        <v>0</v>
      </c>
      <c r="T55" s="148">
        <f t="shared" si="42"/>
        <v>0</v>
      </c>
      <c r="U55" s="148">
        <f t="shared" si="42"/>
        <v>0</v>
      </c>
      <c r="V55" s="271">
        <f t="shared" si="42"/>
        <v>1550000</v>
      </c>
      <c r="W55" s="18"/>
      <c r="X55" s="18"/>
      <c r="Y55" s="18"/>
      <c r="Z55" s="18"/>
      <c r="AA55" s="18"/>
      <c r="AB55" s="9">
        <f t="shared" si="2"/>
        <v>0</v>
      </c>
      <c r="AC55" s="18"/>
      <c r="AD55" s="18"/>
    </row>
    <row r="56" spans="1:30" s="2" customFormat="1">
      <c r="A56" s="173"/>
      <c r="B56" s="145"/>
      <c r="C56" s="146">
        <v>31</v>
      </c>
      <c r="D56" s="147" t="s">
        <v>12</v>
      </c>
      <c r="E56" s="148">
        <f t="shared" ref="E56:U56" si="43">SUM(E57+E60+E63)</f>
        <v>818938.11</v>
      </c>
      <c r="F56" s="148">
        <f t="shared" si="43"/>
        <v>1129000</v>
      </c>
      <c r="G56" s="148">
        <f t="shared" si="43"/>
        <v>1316500</v>
      </c>
      <c r="H56" s="148">
        <f t="shared" si="43"/>
        <v>1316500</v>
      </c>
      <c r="I56" s="148">
        <f t="shared" si="43"/>
        <v>498772</v>
      </c>
      <c r="J56" s="148">
        <f t="shared" si="43"/>
        <v>343205.37</v>
      </c>
      <c r="K56" s="148" t="e">
        <f t="shared" si="43"/>
        <v>#REF!</v>
      </c>
      <c r="L56" s="148">
        <f>SUM(L57+L60+L63)</f>
        <v>626050</v>
      </c>
      <c r="M56" s="148">
        <f t="shared" si="43"/>
        <v>678250</v>
      </c>
      <c r="N56" s="148">
        <f t="shared" ref="N56" si="44">SUM(N57+N60+N63)</f>
        <v>686250</v>
      </c>
      <c r="O56" s="148">
        <f>SUM(O57+O60+O63)</f>
        <v>777963</v>
      </c>
      <c r="P56" s="148">
        <f>SUM(P57+P60+P63)</f>
        <v>669000</v>
      </c>
      <c r="Q56" s="148">
        <v>700000</v>
      </c>
      <c r="R56" s="148">
        <f t="shared" si="43"/>
        <v>0</v>
      </c>
      <c r="S56" s="148">
        <f t="shared" si="43"/>
        <v>0</v>
      </c>
      <c r="T56" s="148">
        <f t="shared" si="43"/>
        <v>0</v>
      </c>
      <c r="U56" s="148">
        <f t="shared" si="43"/>
        <v>0</v>
      </c>
      <c r="V56" s="231">
        <v>700000</v>
      </c>
      <c r="W56" s="18">
        <v>669000</v>
      </c>
      <c r="X56" s="18"/>
      <c r="Y56" s="18"/>
      <c r="Z56" s="18"/>
      <c r="AA56" s="18"/>
      <c r="AB56" s="9">
        <f t="shared" si="2"/>
        <v>669000</v>
      </c>
      <c r="AC56" s="18"/>
      <c r="AD56" s="18"/>
    </row>
    <row r="57" spans="1:30" s="2" customFormat="1">
      <c r="A57" s="173"/>
      <c r="B57" s="145"/>
      <c r="C57" s="146">
        <v>311</v>
      </c>
      <c r="D57" s="147" t="s">
        <v>129</v>
      </c>
      <c r="E57" s="148">
        <f>SUM(E58)</f>
        <v>710476.99</v>
      </c>
      <c r="F57" s="148">
        <f>SUM(F58)</f>
        <v>972000</v>
      </c>
      <c r="G57" s="148">
        <f>SUM(G58)</f>
        <v>1151800</v>
      </c>
      <c r="H57" s="148">
        <f t="shared" ref="H57:M57" si="45">SUM(H58:H59)</f>
        <v>1151800</v>
      </c>
      <c r="I57" s="148">
        <f t="shared" si="45"/>
        <v>417040</v>
      </c>
      <c r="J57" s="148">
        <f t="shared" si="45"/>
        <v>294649.88</v>
      </c>
      <c r="K57" s="148" t="e">
        <f t="shared" si="45"/>
        <v>#REF!</v>
      </c>
      <c r="L57" s="148">
        <f>SUM(L58:L59)</f>
        <v>523250</v>
      </c>
      <c r="M57" s="148">
        <f t="shared" si="45"/>
        <v>568350</v>
      </c>
      <c r="N57" s="148">
        <f t="shared" ref="N57" si="46">SUM(N58:N59)</f>
        <v>568350</v>
      </c>
      <c r="O57" s="148">
        <f>SUM(O58:O59)</f>
        <v>642028</v>
      </c>
      <c r="P57" s="148">
        <f>SUM(P58:P59)</f>
        <v>544000</v>
      </c>
      <c r="Q57" s="148"/>
      <c r="R57" s="148"/>
      <c r="S57" s="148"/>
      <c r="T57" s="148"/>
      <c r="U57" s="148"/>
      <c r="V57" s="231"/>
      <c r="W57" s="18"/>
      <c r="X57" s="18"/>
      <c r="Y57" s="18"/>
      <c r="Z57" s="18"/>
      <c r="AA57" s="18"/>
      <c r="AB57" s="9">
        <f t="shared" si="2"/>
        <v>0</v>
      </c>
      <c r="AC57" s="18"/>
      <c r="AD57" s="18"/>
    </row>
    <row r="58" spans="1:30" hidden="1">
      <c r="A58" s="173"/>
      <c r="B58" s="150"/>
      <c r="C58" s="146">
        <v>3111</v>
      </c>
      <c r="D58" s="147" t="s">
        <v>34</v>
      </c>
      <c r="E58" s="148">
        <v>710476.99</v>
      </c>
      <c r="F58" s="148">
        <v>972000</v>
      </c>
      <c r="G58" s="148">
        <v>1151800</v>
      </c>
      <c r="H58" s="148">
        <v>1151800</v>
      </c>
      <c r="I58" s="148">
        <v>417040</v>
      </c>
      <c r="J58" s="148">
        <v>294649.88</v>
      </c>
      <c r="K58" s="148" t="e">
        <f>#REF!/H58*100</f>
        <v>#REF!</v>
      </c>
      <c r="L58" s="148">
        <v>336900</v>
      </c>
      <c r="M58" s="148">
        <v>382000</v>
      </c>
      <c r="N58" s="148">
        <v>382000</v>
      </c>
      <c r="O58" s="149">
        <v>455678</v>
      </c>
      <c r="P58" s="149">
        <v>495000</v>
      </c>
      <c r="Q58" s="148"/>
      <c r="R58" s="149"/>
      <c r="S58" s="149"/>
      <c r="T58" s="149"/>
      <c r="U58" s="149"/>
      <c r="V58" s="231"/>
      <c r="W58" s="9"/>
      <c r="X58" s="9"/>
      <c r="Y58" s="9"/>
      <c r="Z58" s="9"/>
      <c r="AA58" s="9"/>
      <c r="AB58" s="9">
        <f t="shared" si="2"/>
        <v>0</v>
      </c>
      <c r="AC58" s="9"/>
      <c r="AD58" s="9"/>
    </row>
    <row r="59" spans="1:30" hidden="1">
      <c r="A59" s="173"/>
      <c r="B59" s="150"/>
      <c r="C59" s="146">
        <v>3111</v>
      </c>
      <c r="D59" s="147" t="s">
        <v>266</v>
      </c>
      <c r="E59" s="148"/>
      <c r="F59" s="148"/>
      <c r="G59" s="148"/>
      <c r="H59" s="148"/>
      <c r="I59" s="148"/>
      <c r="J59" s="148"/>
      <c r="K59" s="148"/>
      <c r="L59" s="148">
        <v>186350</v>
      </c>
      <c r="M59" s="148">
        <v>186350</v>
      </c>
      <c r="N59" s="148">
        <v>186350</v>
      </c>
      <c r="O59" s="149">
        <v>186350</v>
      </c>
      <c r="P59" s="149">
        <v>49000</v>
      </c>
      <c r="Q59" s="148"/>
      <c r="R59" s="251"/>
      <c r="S59" s="251"/>
      <c r="T59" s="149"/>
      <c r="U59" s="149"/>
      <c r="V59" s="231"/>
      <c r="W59" s="9"/>
      <c r="X59" s="9"/>
      <c r="Y59" s="9"/>
      <c r="Z59" s="9"/>
      <c r="AA59" s="9"/>
      <c r="AB59" s="9">
        <f t="shared" si="2"/>
        <v>0</v>
      </c>
      <c r="AC59" s="9"/>
      <c r="AD59" s="9"/>
    </row>
    <row r="60" spans="1:30" s="2" customFormat="1">
      <c r="A60" s="173"/>
      <c r="B60" s="150"/>
      <c r="C60" s="146">
        <v>312</v>
      </c>
      <c r="D60" s="147" t="s">
        <v>13</v>
      </c>
      <c r="E60" s="148">
        <f t="shared" ref="E60:P60" si="47">SUM(E61)</f>
        <v>0</v>
      </c>
      <c r="F60" s="148">
        <f t="shared" si="47"/>
        <v>8000</v>
      </c>
      <c r="G60" s="148">
        <f t="shared" si="47"/>
        <v>12000</v>
      </c>
      <c r="H60" s="148">
        <f t="shared" si="47"/>
        <v>12000</v>
      </c>
      <c r="I60" s="148">
        <f t="shared" si="47"/>
        <v>10000</v>
      </c>
      <c r="J60" s="148">
        <f t="shared" si="47"/>
        <v>2400</v>
      </c>
      <c r="K60" s="148" t="e">
        <f t="shared" si="47"/>
        <v>#REF!</v>
      </c>
      <c r="L60" s="148">
        <f>SUM(L61)</f>
        <v>10000</v>
      </c>
      <c r="M60" s="148">
        <f t="shared" si="47"/>
        <v>12000</v>
      </c>
      <c r="N60" s="148">
        <f t="shared" si="47"/>
        <v>20000</v>
      </c>
      <c r="O60" s="148">
        <f t="shared" si="47"/>
        <v>30000</v>
      </c>
      <c r="P60" s="149">
        <f t="shared" si="47"/>
        <v>40000</v>
      </c>
      <c r="Q60" s="148"/>
      <c r="R60" s="148"/>
      <c r="S60" s="148"/>
      <c r="T60" s="148"/>
      <c r="U60" s="148"/>
      <c r="V60" s="231"/>
      <c r="W60" s="18"/>
      <c r="X60" s="18"/>
      <c r="Y60" s="18"/>
      <c r="Z60" s="18"/>
      <c r="AA60" s="18"/>
      <c r="AB60" s="9">
        <f t="shared" si="2"/>
        <v>0</v>
      </c>
      <c r="AC60" s="18"/>
      <c r="AD60" s="18"/>
    </row>
    <row r="61" spans="1:30" hidden="1">
      <c r="A61" s="173"/>
      <c r="B61" s="150"/>
      <c r="C61" s="146">
        <v>3121</v>
      </c>
      <c r="D61" s="147" t="s">
        <v>13</v>
      </c>
      <c r="E61" s="148">
        <v>0</v>
      </c>
      <c r="F61" s="148">
        <v>8000</v>
      </c>
      <c r="G61" s="148">
        <v>12000</v>
      </c>
      <c r="H61" s="148">
        <v>12000</v>
      </c>
      <c r="I61" s="148">
        <v>10000</v>
      </c>
      <c r="J61" s="148">
        <v>2400</v>
      </c>
      <c r="K61" s="148" t="e">
        <f>#REF!/H61*100</f>
        <v>#REF!</v>
      </c>
      <c r="L61" s="148">
        <v>10000</v>
      </c>
      <c r="M61" s="148">
        <v>12000</v>
      </c>
      <c r="N61" s="148">
        <v>20000</v>
      </c>
      <c r="O61" s="148">
        <v>30000</v>
      </c>
      <c r="P61" s="149">
        <v>40000</v>
      </c>
      <c r="Q61" s="148"/>
      <c r="R61" s="149"/>
      <c r="S61" s="149"/>
      <c r="T61" s="149"/>
      <c r="U61" s="149"/>
      <c r="V61" s="231"/>
      <c r="W61" s="9"/>
      <c r="X61" s="9"/>
      <c r="Y61" s="9"/>
      <c r="Z61" s="9"/>
      <c r="AA61" s="9"/>
      <c r="AB61" s="9">
        <f t="shared" si="2"/>
        <v>0</v>
      </c>
      <c r="AC61" s="9"/>
      <c r="AD61" s="9"/>
    </row>
    <row r="62" spans="1:30" hidden="1">
      <c r="A62" s="173"/>
      <c r="B62" s="150"/>
      <c r="C62" s="146"/>
      <c r="D62" s="147" t="s">
        <v>415</v>
      </c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9">
        <v>48000</v>
      </c>
      <c r="Q62" s="148"/>
      <c r="R62" s="149"/>
      <c r="S62" s="149"/>
      <c r="T62" s="149"/>
      <c r="U62" s="149"/>
      <c r="V62" s="231"/>
      <c r="W62" s="9"/>
      <c r="X62" s="9"/>
      <c r="Y62" s="9"/>
      <c r="Z62" s="9"/>
      <c r="AA62" s="9"/>
      <c r="AB62" s="9">
        <f t="shared" si="2"/>
        <v>0</v>
      </c>
      <c r="AC62" s="9"/>
      <c r="AD62" s="9"/>
    </row>
    <row r="63" spans="1:30" s="2" customFormat="1">
      <c r="A63" s="173"/>
      <c r="B63" s="150"/>
      <c r="C63" s="146">
        <v>313</v>
      </c>
      <c r="D63" s="147" t="s">
        <v>130</v>
      </c>
      <c r="E63" s="148">
        <f>SUM(E64:E66)</f>
        <v>108461.12</v>
      </c>
      <c r="F63" s="148">
        <f>SUM(F64:F66)</f>
        <v>149000</v>
      </c>
      <c r="G63" s="148">
        <f>SUM(G64:G66)</f>
        <v>152700</v>
      </c>
      <c r="H63" s="148">
        <f t="shared" ref="H63:M63" si="48">SUM(H64:H67)</f>
        <v>152700</v>
      </c>
      <c r="I63" s="148">
        <f t="shared" si="48"/>
        <v>71732</v>
      </c>
      <c r="J63" s="148">
        <f t="shared" si="48"/>
        <v>46155.49</v>
      </c>
      <c r="K63" s="148" t="e">
        <f t="shared" si="48"/>
        <v>#REF!</v>
      </c>
      <c r="L63" s="148">
        <f>SUM(L64:L67)</f>
        <v>92800</v>
      </c>
      <c r="M63" s="148">
        <f t="shared" si="48"/>
        <v>97900</v>
      </c>
      <c r="N63" s="148">
        <f t="shared" ref="N63:P63" si="49">SUM(N64:N67)</f>
        <v>97900</v>
      </c>
      <c r="O63" s="148">
        <f t="shared" si="49"/>
        <v>105935</v>
      </c>
      <c r="P63" s="149">
        <f t="shared" si="49"/>
        <v>85000</v>
      </c>
      <c r="Q63" s="148"/>
      <c r="R63" s="148"/>
      <c r="S63" s="148"/>
      <c r="T63" s="148"/>
      <c r="U63" s="148"/>
      <c r="V63" s="231"/>
      <c r="W63" s="18"/>
      <c r="X63" s="18"/>
      <c r="Y63" s="18"/>
      <c r="Z63" s="18"/>
      <c r="AA63" s="18"/>
      <c r="AB63" s="9">
        <f t="shared" ref="AB63:AB120" si="50">SUM(W63:AA63)</f>
        <v>0</v>
      </c>
      <c r="AC63" s="18"/>
      <c r="AD63" s="18"/>
    </row>
    <row r="64" spans="1:30" hidden="1">
      <c r="A64" s="173"/>
      <c r="B64" s="150"/>
      <c r="C64" s="146">
        <v>3132</v>
      </c>
      <c r="D64" s="147" t="s">
        <v>14</v>
      </c>
      <c r="E64" s="148">
        <v>96829.84</v>
      </c>
      <c r="F64" s="148">
        <v>132500</v>
      </c>
      <c r="G64" s="148">
        <v>141200</v>
      </c>
      <c r="H64" s="148">
        <v>141200</v>
      </c>
      <c r="I64" s="148">
        <v>64642</v>
      </c>
      <c r="J64" s="148">
        <v>41593.18</v>
      </c>
      <c r="K64" s="148" t="e">
        <f>#REF!/H64*100</f>
        <v>#REF!</v>
      </c>
      <c r="L64" s="148">
        <v>54900</v>
      </c>
      <c r="M64" s="148">
        <v>59200</v>
      </c>
      <c r="N64" s="148">
        <v>59200</v>
      </c>
      <c r="O64" s="149">
        <v>75187</v>
      </c>
      <c r="P64" s="149">
        <v>82000</v>
      </c>
      <c r="Q64" s="148"/>
      <c r="R64" s="149"/>
      <c r="S64" s="149"/>
      <c r="T64" s="149"/>
      <c r="U64" s="149"/>
      <c r="V64" s="231"/>
      <c r="W64" s="9"/>
      <c r="X64" s="9"/>
      <c r="Y64" s="9"/>
      <c r="Z64" s="9"/>
      <c r="AA64" s="9"/>
      <c r="AB64" s="9">
        <f t="shared" si="50"/>
        <v>0</v>
      </c>
      <c r="AC64" s="9"/>
      <c r="AD64" s="9"/>
    </row>
    <row r="65" spans="1:30" hidden="1">
      <c r="A65" s="173"/>
      <c r="B65" s="150"/>
      <c r="C65" s="146">
        <v>3132</v>
      </c>
      <c r="D65" s="147" t="s">
        <v>267</v>
      </c>
      <c r="E65" s="148"/>
      <c r="F65" s="148"/>
      <c r="G65" s="148"/>
      <c r="H65" s="148"/>
      <c r="I65" s="148"/>
      <c r="J65" s="148"/>
      <c r="K65" s="148"/>
      <c r="L65" s="148">
        <v>29000</v>
      </c>
      <c r="M65" s="148">
        <v>29000</v>
      </c>
      <c r="N65" s="148">
        <v>29000</v>
      </c>
      <c r="O65" s="149">
        <v>30748</v>
      </c>
      <c r="P65" s="149">
        <v>3000</v>
      </c>
      <c r="Q65" s="148"/>
      <c r="R65" s="149"/>
      <c r="S65" s="149"/>
      <c r="T65" s="149"/>
      <c r="U65" s="149"/>
      <c r="V65" s="231"/>
      <c r="W65" s="9"/>
      <c r="X65" s="9"/>
      <c r="Y65" s="9"/>
      <c r="Z65" s="9"/>
      <c r="AA65" s="9"/>
      <c r="AB65" s="9">
        <f t="shared" si="50"/>
        <v>0</v>
      </c>
      <c r="AC65" s="9"/>
      <c r="AD65" s="9"/>
    </row>
    <row r="66" spans="1:30" hidden="1">
      <c r="A66" s="173"/>
      <c r="B66" s="150"/>
      <c r="C66" s="146">
        <v>3133</v>
      </c>
      <c r="D66" s="147" t="s">
        <v>15</v>
      </c>
      <c r="E66" s="148">
        <v>11631.28</v>
      </c>
      <c r="F66" s="148">
        <v>16500</v>
      </c>
      <c r="G66" s="148">
        <v>11500</v>
      </c>
      <c r="H66" s="148">
        <v>11500</v>
      </c>
      <c r="I66" s="148">
        <v>7090</v>
      </c>
      <c r="J66" s="148">
        <v>4562.3100000000004</v>
      </c>
      <c r="K66" s="148" t="e">
        <f>#REF!/H66*100</f>
        <v>#REF!</v>
      </c>
      <c r="L66" s="148">
        <v>5700</v>
      </c>
      <c r="M66" s="148">
        <v>6500</v>
      </c>
      <c r="N66" s="148">
        <v>6500</v>
      </c>
      <c r="O66" s="149"/>
      <c r="P66" s="149"/>
      <c r="Q66" s="148"/>
      <c r="R66" s="149"/>
      <c r="S66" s="149"/>
      <c r="T66" s="149"/>
      <c r="U66" s="149"/>
      <c r="V66" s="231"/>
      <c r="W66" s="9"/>
      <c r="X66" s="9"/>
      <c r="Y66" s="9"/>
      <c r="Z66" s="9"/>
      <c r="AA66" s="9"/>
      <c r="AB66" s="9">
        <f t="shared" si="50"/>
        <v>0</v>
      </c>
      <c r="AC66" s="9"/>
      <c r="AD66" s="9"/>
    </row>
    <row r="67" spans="1:30" hidden="1">
      <c r="A67" s="173"/>
      <c r="B67" s="150"/>
      <c r="C67" s="146">
        <v>3133</v>
      </c>
      <c r="D67" s="147" t="s">
        <v>268</v>
      </c>
      <c r="E67" s="148"/>
      <c r="F67" s="148"/>
      <c r="G67" s="148"/>
      <c r="H67" s="148"/>
      <c r="I67" s="148"/>
      <c r="J67" s="148"/>
      <c r="K67" s="148"/>
      <c r="L67" s="148">
        <v>3200</v>
      </c>
      <c r="M67" s="148">
        <v>3200</v>
      </c>
      <c r="N67" s="148">
        <v>3200</v>
      </c>
      <c r="O67" s="149"/>
      <c r="P67" s="149"/>
      <c r="Q67" s="148"/>
      <c r="R67" s="149"/>
      <c r="S67" s="149"/>
      <c r="T67" s="149"/>
      <c r="U67" s="149"/>
      <c r="V67" s="231"/>
      <c r="W67" s="9"/>
      <c r="X67" s="9"/>
      <c r="Y67" s="9"/>
      <c r="Z67" s="9"/>
      <c r="AA67" s="9"/>
      <c r="AB67" s="9">
        <f t="shared" si="50"/>
        <v>0</v>
      </c>
      <c r="AC67" s="9"/>
      <c r="AD67" s="9"/>
    </row>
    <row r="68" spans="1:30" s="2" customFormat="1">
      <c r="A68" s="173"/>
      <c r="B68" s="145"/>
      <c r="C68" s="146">
        <v>32</v>
      </c>
      <c r="D68" s="147" t="s">
        <v>16</v>
      </c>
      <c r="E68" s="148">
        <f>SUM(E69+E76+E85+E108)</f>
        <v>1044027.5899999999</v>
      </c>
      <c r="F68" s="148">
        <f>SUM(F69+F76+F85+F108)</f>
        <v>465500</v>
      </c>
      <c r="G68" s="148">
        <f>SUM(G69+G76+G85+G108)</f>
        <v>1006400</v>
      </c>
      <c r="H68" s="148">
        <f>SUM(H69+H76+H85+H108)</f>
        <v>1006400</v>
      </c>
      <c r="I68" s="148">
        <f t="shared" ref="I68:U68" si="51">SUM(I69+I76+I85+I108+I106)</f>
        <v>770128</v>
      </c>
      <c r="J68" s="148">
        <f t="shared" si="51"/>
        <v>250082.13</v>
      </c>
      <c r="K68" s="148" t="e">
        <f t="shared" si="51"/>
        <v>#REF!</v>
      </c>
      <c r="L68" s="148">
        <f t="shared" si="51"/>
        <v>674650</v>
      </c>
      <c r="M68" s="148">
        <f t="shared" si="51"/>
        <v>827250</v>
      </c>
      <c r="N68" s="148">
        <f t="shared" si="51"/>
        <v>778710</v>
      </c>
      <c r="O68" s="148">
        <f t="shared" si="51"/>
        <v>973250</v>
      </c>
      <c r="P68" s="148">
        <f t="shared" si="51"/>
        <v>816750</v>
      </c>
      <c r="Q68" s="148">
        <v>850000</v>
      </c>
      <c r="R68" s="148">
        <f t="shared" si="51"/>
        <v>0</v>
      </c>
      <c r="S68" s="148">
        <f t="shared" si="51"/>
        <v>0</v>
      </c>
      <c r="T68" s="148">
        <f t="shared" si="51"/>
        <v>0</v>
      </c>
      <c r="U68" s="148">
        <f t="shared" si="51"/>
        <v>0</v>
      </c>
      <c r="V68" s="271">
        <v>850000</v>
      </c>
      <c r="W68" s="18"/>
      <c r="X68" s="18"/>
      <c r="Y68" s="18"/>
      <c r="Z68" s="18"/>
      <c r="AA68" s="18"/>
      <c r="AB68" s="9">
        <f t="shared" si="50"/>
        <v>0</v>
      </c>
      <c r="AC68" s="18"/>
      <c r="AD68" s="18"/>
    </row>
    <row r="69" spans="1:30" s="2" customFormat="1">
      <c r="A69" s="173"/>
      <c r="B69" s="145"/>
      <c r="C69" s="146">
        <v>321</v>
      </c>
      <c r="D69" s="147" t="s">
        <v>167</v>
      </c>
      <c r="E69" s="148">
        <f t="shared" ref="E69:U69" si="52">SUM(E70:E75)</f>
        <v>31972</v>
      </c>
      <c r="F69" s="148">
        <f t="shared" si="52"/>
        <v>26000</v>
      </c>
      <c r="G69" s="148">
        <f t="shared" si="52"/>
        <v>32500</v>
      </c>
      <c r="H69" s="148">
        <f t="shared" si="52"/>
        <v>32500</v>
      </c>
      <c r="I69" s="148">
        <f t="shared" si="52"/>
        <v>28500</v>
      </c>
      <c r="J69" s="148">
        <f t="shared" si="52"/>
        <v>10729.72</v>
      </c>
      <c r="K69" s="148" t="e">
        <f t="shared" si="52"/>
        <v>#REF!</v>
      </c>
      <c r="L69" s="148">
        <f>SUM(L70:L75)</f>
        <v>25000</v>
      </c>
      <c r="M69" s="148">
        <f t="shared" si="52"/>
        <v>28000</v>
      </c>
      <c r="N69" s="148">
        <f t="shared" ref="N69:Q69" si="53">SUM(N70:N75)</f>
        <v>30000</v>
      </c>
      <c r="O69" s="148">
        <f t="shared" si="53"/>
        <v>28000</v>
      </c>
      <c r="P69" s="148">
        <f t="shared" si="53"/>
        <v>31000</v>
      </c>
      <c r="Q69" s="148">
        <f t="shared" si="53"/>
        <v>0</v>
      </c>
      <c r="R69" s="148">
        <f t="shared" si="52"/>
        <v>0</v>
      </c>
      <c r="S69" s="148">
        <f t="shared" si="52"/>
        <v>0</v>
      </c>
      <c r="T69" s="148">
        <f t="shared" si="52"/>
        <v>0</v>
      </c>
      <c r="U69" s="148">
        <f t="shared" si="52"/>
        <v>0</v>
      </c>
      <c r="V69" s="231">
        <f t="shared" ref="V69:V120" si="54">SUM(Q69/O69*100)</f>
        <v>0</v>
      </c>
      <c r="W69" s="18"/>
      <c r="X69" s="18"/>
      <c r="Y69" s="18"/>
      <c r="Z69" s="18"/>
      <c r="AA69" s="18"/>
      <c r="AB69" s="9">
        <f t="shared" si="50"/>
        <v>0</v>
      </c>
      <c r="AC69" s="18"/>
      <c r="AD69" s="18"/>
    </row>
    <row r="70" spans="1:30" hidden="1">
      <c r="A70" s="173"/>
      <c r="B70" s="150"/>
      <c r="C70" s="146">
        <v>32111</v>
      </c>
      <c r="D70" s="147" t="s">
        <v>90</v>
      </c>
      <c r="E70" s="148">
        <v>510</v>
      </c>
      <c r="F70" s="148">
        <v>1000</v>
      </c>
      <c r="G70" s="148">
        <v>2000</v>
      </c>
      <c r="H70" s="148">
        <v>2000</v>
      </c>
      <c r="I70" s="148">
        <v>2000</v>
      </c>
      <c r="J70" s="148"/>
      <c r="K70" s="148" t="e">
        <f>#REF!/H70*100</f>
        <v>#REF!</v>
      </c>
      <c r="L70" s="148">
        <v>2000</v>
      </c>
      <c r="M70" s="148">
        <v>2000</v>
      </c>
      <c r="N70" s="148">
        <v>2000</v>
      </c>
      <c r="O70" s="148">
        <v>2000</v>
      </c>
      <c r="P70" s="148">
        <v>2000</v>
      </c>
      <c r="Q70" s="148"/>
      <c r="R70" s="149"/>
      <c r="S70" s="149"/>
      <c r="T70" s="149"/>
      <c r="U70" s="149"/>
      <c r="V70" s="231"/>
      <c r="W70" s="9">
        <v>2000</v>
      </c>
      <c r="X70" s="9"/>
      <c r="Y70" s="9"/>
      <c r="Z70" s="9"/>
      <c r="AA70" s="9"/>
      <c r="AB70" s="9">
        <f t="shared" si="50"/>
        <v>2000</v>
      </c>
      <c r="AC70" s="9"/>
      <c r="AD70" s="9"/>
    </row>
    <row r="71" spans="1:30" hidden="1">
      <c r="A71" s="173"/>
      <c r="B71" s="150"/>
      <c r="C71" s="146">
        <v>32113</v>
      </c>
      <c r="D71" s="147" t="s">
        <v>91</v>
      </c>
      <c r="E71" s="148">
        <v>871</v>
      </c>
      <c r="F71" s="148">
        <v>0</v>
      </c>
      <c r="G71" s="148">
        <v>5000</v>
      </c>
      <c r="H71" s="148">
        <v>5000</v>
      </c>
      <c r="I71" s="148">
        <v>3000</v>
      </c>
      <c r="J71" s="148"/>
      <c r="K71" s="148" t="e">
        <f>#REF!/H71*100</f>
        <v>#REF!</v>
      </c>
      <c r="L71" s="148">
        <v>1000</v>
      </c>
      <c r="M71" s="148">
        <v>1000</v>
      </c>
      <c r="N71" s="148">
        <v>1000</v>
      </c>
      <c r="O71" s="148">
        <v>1000</v>
      </c>
      <c r="P71" s="148">
        <v>1000</v>
      </c>
      <c r="Q71" s="148"/>
      <c r="R71" s="149"/>
      <c r="S71" s="149"/>
      <c r="T71" s="149"/>
      <c r="U71" s="149"/>
      <c r="V71" s="231"/>
      <c r="W71" s="9">
        <v>1000</v>
      </c>
      <c r="X71" s="9"/>
      <c r="Y71" s="9"/>
      <c r="Z71" s="9"/>
      <c r="AA71" s="9"/>
      <c r="AB71" s="9">
        <f t="shared" si="50"/>
        <v>1000</v>
      </c>
      <c r="AC71" s="9"/>
      <c r="AD71" s="9"/>
    </row>
    <row r="72" spans="1:30" hidden="1">
      <c r="A72" s="173"/>
      <c r="B72" s="150"/>
      <c r="C72" s="146">
        <v>32115</v>
      </c>
      <c r="D72" s="147" t="s">
        <v>92</v>
      </c>
      <c r="E72" s="148">
        <v>2541.1999999999998</v>
      </c>
      <c r="F72" s="148">
        <v>2000</v>
      </c>
      <c r="G72" s="148">
        <v>2500</v>
      </c>
      <c r="H72" s="148">
        <v>2500</v>
      </c>
      <c r="I72" s="148">
        <v>2500</v>
      </c>
      <c r="J72" s="148">
        <v>56</v>
      </c>
      <c r="K72" s="148" t="e">
        <f>#REF!/H72*100</f>
        <v>#REF!</v>
      </c>
      <c r="L72" s="148">
        <v>2000</v>
      </c>
      <c r="M72" s="148">
        <v>2000</v>
      </c>
      <c r="N72" s="148">
        <v>2000</v>
      </c>
      <c r="O72" s="148">
        <v>2000</v>
      </c>
      <c r="P72" s="148">
        <v>2000</v>
      </c>
      <c r="Q72" s="148"/>
      <c r="R72" s="149"/>
      <c r="S72" s="149"/>
      <c r="T72" s="149"/>
      <c r="U72" s="149"/>
      <c r="V72" s="231"/>
      <c r="W72" s="9">
        <v>2000</v>
      </c>
      <c r="X72" s="9"/>
      <c r="Y72" s="9"/>
      <c r="Z72" s="9"/>
      <c r="AA72" s="9"/>
      <c r="AB72" s="9">
        <f t="shared" si="50"/>
        <v>2000</v>
      </c>
      <c r="AC72" s="9"/>
      <c r="AD72" s="9"/>
    </row>
    <row r="73" spans="1:30" hidden="1">
      <c r="A73" s="173"/>
      <c r="B73" s="150"/>
      <c r="C73" s="146">
        <v>32121</v>
      </c>
      <c r="D73" s="147" t="s">
        <v>233</v>
      </c>
      <c r="E73" s="148">
        <v>26379.8</v>
      </c>
      <c r="F73" s="148">
        <v>20000</v>
      </c>
      <c r="G73" s="148">
        <v>20000</v>
      </c>
      <c r="H73" s="148">
        <v>20000</v>
      </c>
      <c r="I73" s="148">
        <v>18000</v>
      </c>
      <c r="J73" s="148">
        <v>10673.72</v>
      </c>
      <c r="K73" s="148" t="e">
        <f>#REF!/H73*100</f>
        <v>#REF!</v>
      </c>
      <c r="L73" s="148">
        <v>15000</v>
      </c>
      <c r="M73" s="148">
        <v>18000</v>
      </c>
      <c r="N73" s="148">
        <v>20000</v>
      </c>
      <c r="O73" s="148">
        <v>20000</v>
      </c>
      <c r="P73" s="148">
        <v>20000</v>
      </c>
      <c r="Q73" s="148"/>
      <c r="R73" s="149"/>
      <c r="S73" s="149"/>
      <c r="T73" s="149"/>
      <c r="U73" s="149"/>
      <c r="V73" s="231"/>
      <c r="W73" s="9">
        <v>20000</v>
      </c>
      <c r="X73" s="9"/>
      <c r="Y73" s="9"/>
      <c r="Z73" s="9"/>
      <c r="AA73" s="9"/>
      <c r="AB73" s="9">
        <f t="shared" si="50"/>
        <v>20000</v>
      </c>
      <c r="AC73" s="9"/>
      <c r="AD73" s="9"/>
    </row>
    <row r="74" spans="1:30" hidden="1">
      <c r="A74" s="173"/>
      <c r="B74" s="150"/>
      <c r="C74" s="146">
        <v>32121</v>
      </c>
      <c r="D74" s="147" t="s">
        <v>417</v>
      </c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>
        <v>3000</v>
      </c>
      <c r="Q74" s="148"/>
      <c r="R74" s="149"/>
      <c r="S74" s="149"/>
      <c r="T74" s="149"/>
      <c r="U74" s="149"/>
      <c r="V74" s="231"/>
      <c r="W74" s="9">
        <v>3000</v>
      </c>
      <c r="X74" s="9"/>
      <c r="Y74" s="9"/>
      <c r="Z74" s="9"/>
      <c r="AA74" s="9"/>
      <c r="AB74" s="9">
        <f t="shared" si="50"/>
        <v>3000</v>
      </c>
      <c r="AC74" s="9"/>
      <c r="AD74" s="9"/>
    </row>
    <row r="75" spans="1:30" hidden="1">
      <c r="A75" s="173"/>
      <c r="B75" s="150"/>
      <c r="C75" s="146">
        <v>32131</v>
      </c>
      <c r="D75" s="147" t="s">
        <v>17</v>
      </c>
      <c r="E75" s="148">
        <v>1670</v>
      </c>
      <c r="F75" s="148">
        <v>3000</v>
      </c>
      <c r="G75" s="148">
        <v>3000</v>
      </c>
      <c r="H75" s="148">
        <v>3000</v>
      </c>
      <c r="I75" s="148">
        <v>3000</v>
      </c>
      <c r="J75" s="148"/>
      <c r="K75" s="148" t="e">
        <f>#REF!/H75*100</f>
        <v>#REF!</v>
      </c>
      <c r="L75" s="148">
        <v>5000</v>
      </c>
      <c r="M75" s="148">
        <v>5000</v>
      </c>
      <c r="N75" s="148">
        <v>5000</v>
      </c>
      <c r="O75" s="148">
        <v>3000</v>
      </c>
      <c r="P75" s="148">
        <v>3000</v>
      </c>
      <c r="Q75" s="148"/>
      <c r="R75" s="149"/>
      <c r="S75" s="149"/>
      <c r="T75" s="149"/>
      <c r="U75" s="149"/>
      <c r="V75" s="231"/>
      <c r="W75" s="9">
        <v>3000</v>
      </c>
      <c r="X75" s="9"/>
      <c r="Y75" s="9"/>
      <c r="Z75" s="9"/>
      <c r="AA75" s="9"/>
      <c r="AB75" s="9">
        <f t="shared" si="50"/>
        <v>3000</v>
      </c>
      <c r="AC75" s="9"/>
      <c r="AD75" s="9"/>
    </row>
    <row r="76" spans="1:30" s="2" customFormat="1">
      <c r="A76" s="173"/>
      <c r="B76" s="150"/>
      <c r="C76" s="146">
        <v>322</v>
      </c>
      <c r="D76" s="147" t="s">
        <v>168</v>
      </c>
      <c r="E76" s="148">
        <f t="shared" ref="E76:K76" si="55">SUM(E77:E83)</f>
        <v>218445.44</v>
      </c>
      <c r="F76" s="148">
        <f t="shared" si="55"/>
        <v>184000</v>
      </c>
      <c r="G76" s="148">
        <f t="shared" si="55"/>
        <v>178000</v>
      </c>
      <c r="H76" s="148">
        <f t="shared" si="55"/>
        <v>178000</v>
      </c>
      <c r="I76" s="148">
        <f t="shared" si="55"/>
        <v>188000</v>
      </c>
      <c r="J76" s="148">
        <f t="shared" si="55"/>
        <v>66526.600000000006</v>
      </c>
      <c r="K76" s="148" t="e">
        <f t="shared" si="55"/>
        <v>#REF!</v>
      </c>
      <c r="L76" s="148">
        <f t="shared" ref="L76:Q76" si="56">SUM(L77:L84)</f>
        <v>186000</v>
      </c>
      <c r="M76" s="148">
        <f t="shared" si="56"/>
        <v>181000</v>
      </c>
      <c r="N76" s="148">
        <f t="shared" si="56"/>
        <v>177000</v>
      </c>
      <c r="O76" s="148">
        <f t="shared" si="56"/>
        <v>183000</v>
      </c>
      <c r="P76" s="148">
        <f t="shared" si="56"/>
        <v>192000</v>
      </c>
      <c r="Q76" s="148">
        <f t="shared" si="56"/>
        <v>0</v>
      </c>
      <c r="R76" s="148">
        <f t="shared" ref="R76:U76" si="57">SUM(R77:R84)</f>
        <v>0</v>
      </c>
      <c r="S76" s="148">
        <f t="shared" si="57"/>
        <v>0</v>
      </c>
      <c r="T76" s="148">
        <f t="shared" si="57"/>
        <v>0</v>
      </c>
      <c r="U76" s="148">
        <f t="shared" si="57"/>
        <v>0</v>
      </c>
      <c r="V76" s="231">
        <f t="shared" si="54"/>
        <v>0</v>
      </c>
      <c r="W76" s="18"/>
      <c r="X76" s="18"/>
      <c r="Y76" s="18"/>
      <c r="Z76" s="18"/>
      <c r="AA76" s="18"/>
      <c r="AB76" s="9">
        <f t="shared" si="50"/>
        <v>0</v>
      </c>
      <c r="AC76" s="18"/>
      <c r="AD76" s="18"/>
    </row>
    <row r="77" spans="1:30" hidden="1">
      <c r="A77" s="173"/>
      <c r="B77" s="150"/>
      <c r="C77" s="146">
        <v>32211</v>
      </c>
      <c r="D77" s="147" t="s">
        <v>18</v>
      </c>
      <c r="E77" s="148">
        <v>24260.17</v>
      </c>
      <c r="F77" s="148">
        <v>10000</v>
      </c>
      <c r="G77" s="148">
        <v>8000</v>
      </c>
      <c r="H77" s="148">
        <v>8000</v>
      </c>
      <c r="I77" s="148">
        <v>20000</v>
      </c>
      <c r="J77" s="148">
        <v>7183.39</v>
      </c>
      <c r="K77" s="148" t="e">
        <f>#REF!/H77*100</f>
        <v>#REF!</v>
      </c>
      <c r="L77" s="148">
        <v>10000</v>
      </c>
      <c r="M77" s="148">
        <v>8000</v>
      </c>
      <c r="N77" s="148">
        <v>7000</v>
      </c>
      <c r="O77" s="148">
        <v>10000</v>
      </c>
      <c r="P77" s="148">
        <v>12000</v>
      </c>
      <c r="Q77" s="148"/>
      <c r="R77" s="149"/>
      <c r="S77" s="149"/>
      <c r="T77" s="149"/>
      <c r="U77" s="149"/>
      <c r="V77" s="231"/>
      <c r="W77" s="9">
        <v>12000</v>
      </c>
      <c r="X77" s="9"/>
      <c r="Y77" s="9"/>
      <c r="Z77" s="9"/>
      <c r="AA77" s="9"/>
      <c r="AB77" s="9">
        <f t="shared" si="50"/>
        <v>12000</v>
      </c>
      <c r="AC77" s="9"/>
      <c r="AD77" s="9"/>
    </row>
    <row r="78" spans="1:30" hidden="1">
      <c r="A78" s="173"/>
      <c r="B78" s="150"/>
      <c r="C78" s="146">
        <v>32211</v>
      </c>
      <c r="D78" s="147" t="s">
        <v>73</v>
      </c>
      <c r="E78" s="148">
        <v>5842.59</v>
      </c>
      <c r="F78" s="148">
        <v>3000</v>
      </c>
      <c r="G78" s="148">
        <v>3000</v>
      </c>
      <c r="H78" s="148">
        <v>3000</v>
      </c>
      <c r="I78" s="148">
        <v>5000</v>
      </c>
      <c r="J78" s="148">
        <v>2039.35</v>
      </c>
      <c r="K78" s="148" t="e">
        <f>#REF!/H78*100</f>
        <v>#REF!</v>
      </c>
      <c r="L78" s="148">
        <v>8000</v>
      </c>
      <c r="M78" s="148">
        <v>8000</v>
      </c>
      <c r="N78" s="148">
        <v>5000</v>
      </c>
      <c r="O78" s="148">
        <v>5000</v>
      </c>
      <c r="P78" s="148">
        <v>5000</v>
      </c>
      <c r="Q78" s="148"/>
      <c r="R78" s="149"/>
      <c r="S78" s="149"/>
      <c r="T78" s="149"/>
      <c r="U78" s="149"/>
      <c r="V78" s="231"/>
      <c r="W78" s="9">
        <v>5000</v>
      </c>
      <c r="X78" s="9"/>
      <c r="Y78" s="9"/>
      <c r="Z78" s="9"/>
      <c r="AA78" s="9"/>
      <c r="AB78" s="9">
        <f t="shared" si="50"/>
        <v>5000</v>
      </c>
      <c r="AC78" s="9"/>
      <c r="AD78" s="9"/>
    </row>
    <row r="79" spans="1:30" hidden="1">
      <c r="A79" s="173"/>
      <c r="B79" s="150"/>
      <c r="C79" s="146">
        <v>32212</v>
      </c>
      <c r="D79" s="147" t="s">
        <v>98</v>
      </c>
      <c r="E79" s="148">
        <v>4710.17</v>
      </c>
      <c r="F79" s="148">
        <v>1000</v>
      </c>
      <c r="G79" s="148">
        <v>7000</v>
      </c>
      <c r="H79" s="148">
        <v>7000</v>
      </c>
      <c r="I79" s="148">
        <v>8000</v>
      </c>
      <c r="J79" s="148"/>
      <c r="K79" s="148" t="e">
        <f>#REF!/H79*100</f>
        <v>#REF!</v>
      </c>
      <c r="L79" s="148">
        <v>8000</v>
      </c>
      <c r="M79" s="148">
        <v>5000</v>
      </c>
      <c r="N79" s="148">
        <v>5000</v>
      </c>
      <c r="O79" s="148">
        <v>5000</v>
      </c>
      <c r="P79" s="148">
        <v>5000</v>
      </c>
      <c r="Q79" s="148"/>
      <c r="R79" s="149"/>
      <c r="S79" s="149"/>
      <c r="T79" s="149"/>
      <c r="U79" s="149"/>
      <c r="V79" s="231"/>
      <c r="W79" s="9">
        <v>5000</v>
      </c>
      <c r="X79" s="9"/>
      <c r="Y79" s="9"/>
      <c r="Z79" s="9"/>
      <c r="AA79" s="9"/>
      <c r="AB79" s="9">
        <f t="shared" si="50"/>
        <v>5000</v>
      </c>
      <c r="AC79" s="9"/>
      <c r="AD79" s="9"/>
    </row>
    <row r="80" spans="1:30" hidden="1">
      <c r="A80" s="173"/>
      <c r="B80" s="150"/>
      <c r="C80" s="146">
        <v>32231</v>
      </c>
      <c r="D80" s="147" t="s">
        <v>100</v>
      </c>
      <c r="E80" s="148">
        <v>61703.83</v>
      </c>
      <c r="F80" s="148">
        <v>100000</v>
      </c>
      <c r="G80" s="148">
        <v>90000</v>
      </c>
      <c r="H80" s="148">
        <v>90000</v>
      </c>
      <c r="I80" s="148">
        <v>90000</v>
      </c>
      <c r="J80" s="148">
        <v>51845.4</v>
      </c>
      <c r="K80" s="148" t="e">
        <f>#REF!/H80*100</f>
        <v>#REF!</v>
      </c>
      <c r="L80" s="148">
        <v>110000</v>
      </c>
      <c r="M80" s="148">
        <v>110000</v>
      </c>
      <c r="N80" s="148">
        <v>110000</v>
      </c>
      <c r="O80" s="148">
        <v>110000</v>
      </c>
      <c r="P80" s="148">
        <v>110000</v>
      </c>
      <c r="Q80" s="148"/>
      <c r="R80" s="149"/>
      <c r="S80" s="149"/>
      <c r="T80" s="149"/>
      <c r="U80" s="149"/>
      <c r="V80" s="231"/>
      <c r="W80" s="9"/>
      <c r="X80" s="9"/>
      <c r="Y80" s="9"/>
      <c r="Z80" s="9"/>
      <c r="AA80" s="9">
        <v>110000</v>
      </c>
      <c r="AB80" s="9">
        <f t="shared" si="50"/>
        <v>110000</v>
      </c>
      <c r="AC80" s="9"/>
      <c r="AD80" s="9"/>
    </row>
    <row r="81" spans="1:30" hidden="1">
      <c r="A81" s="173"/>
      <c r="B81" s="150"/>
      <c r="C81" s="146">
        <v>32231</v>
      </c>
      <c r="D81" s="147" t="s">
        <v>145</v>
      </c>
      <c r="E81" s="148">
        <v>48994.69</v>
      </c>
      <c r="F81" s="148">
        <v>50000</v>
      </c>
      <c r="G81" s="148">
        <v>50000</v>
      </c>
      <c r="H81" s="148">
        <v>50000</v>
      </c>
      <c r="I81" s="148">
        <v>40000</v>
      </c>
      <c r="J81" s="148">
        <v>4608.46</v>
      </c>
      <c r="K81" s="148" t="e">
        <f>#REF!/H81*100</f>
        <v>#REF!</v>
      </c>
      <c r="L81" s="148">
        <v>40000</v>
      </c>
      <c r="M81" s="148">
        <v>40000</v>
      </c>
      <c r="N81" s="148">
        <v>40000</v>
      </c>
      <c r="O81" s="148">
        <v>40000</v>
      </c>
      <c r="P81" s="148">
        <v>40000</v>
      </c>
      <c r="Q81" s="148"/>
      <c r="R81" s="149"/>
      <c r="S81" s="149"/>
      <c r="T81" s="149"/>
      <c r="U81" s="149"/>
      <c r="V81" s="231"/>
      <c r="W81" s="9">
        <v>40000</v>
      </c>
      <c r="X81" s="9"/>
      <c r="Y81" s="9"/>
      <c r="Z81" s="9"/>
      <c r="AA81" s="9"/>
      <c r="AB81" s="9">
        <f t="shared" si="50"/>
        <v>40000</v>
      </c>
      <c r="AC81" s="9"/>
      <c r="AD81" s="9"/>
    </row>
    <row r="82" spans="1:30" hidden="1">
      <c r="A82" s="173"/>
      <c r="B82" s="150"/>
      <c r="C82" s="146">
        <v>32231</v>
      </c>
      <c r="D82" s="147" t="s">
        <v>421</v>
      </c>
      <c r="E82" s="148">
        <v>60498.47</v>
      </c>
      <c r="F82" s="148"/>
      <c r="G82" s="148">
        <v>10000</v>
      </c>
      <c r="H82" s="148">
        <v>10000</v>
      </c>
      <c r="I82" s="148">
        <v>15000</v>
      </c>
      <c r="J82" s="148"/>
      <c r="K82" s="148" t="e">
        <f>#REF!/H82*100</f>
        <v>#REF!</v>
      </c>
      <c r="L82" s="148"/>
      <c r="M82" s="148"/>
      <c r="N82" s="148"/>
      <c r="O82" s="148"/>
      <c r="P82" s="148">
        <v>5000</v>
      </c>
      <c r="Q82" s="148"/>
      <c r="R82" s="149"/>
      <c r="S82" s="149"/>
      <c r="T82" s="149"/>
      <c r="U82" s="149"/>
      <c r="V82" s="231"/>
      <c r="W82" s="9">
        <v>5000</v>
      </c>
      <c r="X82" s="9"/>
      <c r="Y82" s="9"/>
      <c r="Z82" s="9"/>
      <c r="AA82" s="9">
        <v>0</v>
      </c>
      <c r="AB82" s="9">
        <f t="shared" si="50"/>
        <v>5000</v>
      </c>
      <c r="AC82" s="9"/>
      <c r="AD82" s="9"/>
    </row>
    <row r="83" spans="1:30" hidden="1">
      <c r="A83" s="173"/>
      <c r="B83" s="150"/>
      <c r="C83" s="146">
        <v>32251</v>
      </c>
      <c r="D83" s="147" t="s">
        <v>35</v>
      </c>
      <c r="E83" s="148">
        <v>12435.52</v>
      </c>
      <c r="F83" s="148">
        <v>20000</v>
      </c>
      <c r="G83" s="148">
        <v>10000</v>
      </c>
      <c r="H83" s="148">
        <v>10000</v>
      </c>
      <c r="I83" s="148">
        <v>10000</v>
      </c>
      <c r="J83" s="148">
        <v>850</v>
      </c>
      <c r="K83" s="148" t="e">
        <f>#REF!/H83*100</f>
        <v>#REF!</v>
      </c>
      <c r="L83" s="148">
        <v>5000</v>
      </c>
      <c r="M83" s="148">
        <v>5000</v>
      </c>
      <c r="N83" s="148">
        <v>5000</v>
      </c>
      <c r="O83" s="148">
        <v>8000</v>
      </c>
      <c r="P83" s="148">
        <v>10000</v>
      </c>
      <c r="Q83" s="149"/>
      <c r="R83" s="149"/>
      <c r="S83" s="149"/>
      <c r="T83" s="149"/>
      <c r="U83" s="149"/>
      <c r="V83" s="231"/>
      <c r="W83" s="9">
        <v>10000</v>
      </c>
      <c r="X83" s="9"/>
      <c r="Y83" s="9"/>
      <c r="Z83" s="9"/>
      <c r="AA83" s="9"/>
      <c r="AB83" s="9">
        <f t="shared" si="50"/>
        <v>10000</v>
      </c>
      <c r="AC83" s="9"/>
      <c r="AD83" s="9"/>
    </row>
    <row r="84" spans="1:30" hidden="1">
      <c r="A84" s="173"/>
      <c r="B84" s="150"/>
      <c r="C84" s="146">
        <v>32271</v>
      </c>
      <c r="D84" s="147" t="s">
        <v>290</v>
      </c>
      <c r="E84" s="148"/>
      <c r="F84" s="148"/>
      <c r="G84" s="148"/>
      <c r="H84" s="148"/>
      <c r="I84" s="148"/>
      <c r="J84" s="148"/>
      <c r="K84" s="148"/>
      <c r="L84" s="148">
        <v>5000</v>
      </c>
      <c r="M84" s="148">
        <v>5000</v>
      </c>
      <c r="N84" s="148">
        <v>5000</v>
      </c>
      <c r="O84" s="148">
        <v>5000</v>
      </c>
      <c r="P84" s="148">
        <v>5000</v>
      </c>
      <c r="Q84" s="148"/>
      <c r="R84" s="149"/>
      <c r="S84" s="149"/>
      <c r="T84" s="149"/>
      <c r="U84" s="149"/>
      <c r="V84" s="231"/>
      <c r="W84" s="9">
        <v>5000</v>
      </c>
      <c r="X84" s="9"/>
      <c r="Y84" s="9"/>
      <c r="Z84" s="9"/>
      <c r="AA84" s="9"/>
      <c r="AB84" s="9">
        <f t="shared" si="50"/>
        <v>5000</v>
      </c>
      <c r="AC84" s="9"/>
      <c r="AD84" s="9"/>
    </row>
    <row r="85" spans="1:30" s="2" customFormat="1">
      <c r="A85" s="173"/>
      <c r="B85" s="150"/>
      <c r="C85" s="146">
        <v>323</v>
      </c>
      <c r="D85" s="147" t="s">
        <v>131</v>
      </c>
      <c r="E85" s="148">
        <f t="shared" ref="E85:M85" si="58">SUM(E86:E105)</f>
        <v>546596.72</v>
      </c>
      <c r="F85" s="148">
        <f t="shared" si="58"/>
        <v>211000</v>
      </c>
      <c r="G85" s="148">
        <f t="shared" si="58"/>
        <v>247000</v>
      </c>
      <c r="H85" s="148">
        <f t="shared" si="58"/>
        <v>247000</v>
      </c>
      <c r="I85" s="148">
        <f t="shared" si="58"/>
        <v>200000</v>
      </c>
      <c r="J85" s="148">
        <f t="shared" si="58"/>
        <v>137929.62</v>
      </c>
      <c r="K85" s="148" t="e">
        <f t="shared" si="58"/>
        <v>#REF!</v>
      </c>
      <c r="L85" s="148">
        <f>SUM(L86:L105)</f>
        <v>252000</v>
      </c>
      <c r="M85" s="148">
        <f t="shared" si="58"/>
        <v>250250</v>
      </c>
      <c r="N85" s="148">
        <f t="shared" ref="N85:V85" si="59">SUM(N86:N105)</f>
        <v>303710</v>
      </c>
      <c r="O85" s="148">
        <f t="shared" si="59"/>
        <v>458250</v>
      </c>
      <c r="P85" s="148">
        <f t="shared" si="59"/>
        <v>334750</v>
      </c>
      <c r="Q85" s="148">
        <f t="shared" si="59"/>
        <v>0</v>
      </c>
      <c r="R85" s="148">
        <f t="shared" si="59"/>
        <v>0</v>
      </c>
      <c r="S85" s="148">
        <f t="shared" si="59"/>
        <v>0</v>
      </c>
      <c r="T85" s="148">
        <f t="shared" si="59"/>
        <v>0</v>
      </c>
      <c r="U85" s="148">
        <f t="shared" si="59"/>
        <v>0</v>
      </c>
      <c r="V85" s="271">
        <f t="shared" si="59"/>
        <v>0</v>
      </c>
      <c r="W85" s="18"/>
      <c r="X85" s="18"/>
      <c r="Y85" s="18"/>
      <c r="Z85" s="18"/>
      <c r="AA85" s="18"/>
      <c r="AB85" s="9">
        <f t="shared" si="50"/>
        <v>0</v>
      </c>
      <c r="AC85" s="18"/>
      <c r="AD85" s="18"/>
    </row>
    <row r="86" spans="1:30" hidden="1">
      <c r="A86" s="173"/>
      <c r="B86" s="150"/>
      <c r="C86" s="146">
        <v>32311</v>
      </c>
      <c r="D86" s="147" t="s">
        <v>88</v>
      </c>
      <c r="E86" s="148">
        <v>58381.98</v>
      </c>
      <c r="F86" s="148">
        <v>35000</v>
      </c>
      <c r="G86" s="148">
        <v>40000</v>
      </c>
      <c r="H86" s="148">
        <v>40000</v>
      </c>
      <c r="I86" s="148">
        <v>35000</v>
      </c>
      <c r="J86" s="148">
        <v>13900.75</v>
      </c>
      <c r="K86" s="148" t="e">
        <f>#REF!/H86*100</f>
        <v>#REF!</v>
      </c>
      <c r="L86" s="148">
        <v>33000</v>
      </c>
      <c r="M86" s="148">
        <v>33000</v>
      </c>
      <c r="N86" s="148">
        <v>38000</v>
      </c>
      <c r="O86" s="148">
        <v>42000</v>
      </c>
      <c r="P86" s="148">
        <v>40000</v>
      </c>
      <c r="Q86" s="148"/>
      <c r="R86" s="149"/>
      <c r="S86" s="149"/>
      <c r="T86" s="149"/>
      <c r="U86" s="149"/>
      <c r="V86" s="231"/>
      <c r="W86" s="9">
        <v>40000</v>
      </c>
      <c r="X86" s="9"/>
      <c r="Y86" s="9"/>
      <c r="Z86" s="9"/>
      <c r="AA86" s="9"/>
      <c r="AB86" s="9">
        <f t="shared" si="50"/>
        <v>40000</v>
      </c>
      <c r="AC86" s="9"/>
      <c r="AD86" s="9"/>
    </row>
    <row r="87" spans="1:30" hidden="1">
      <c r="A87" s="173"/>
      <c r="B87" s="150"/>
      <c r="C87" s="146">
        <v>32313</v>
      </c>
      <c r="D87" s="147" t="s">
        <v>89</v>
      </c>
      <c r="E87" s="148">
        <v>7833.32</v>
      </c>
      <c r="F87" s="148">
        <v>2000</v>
      </c>
      <c r="G87" s="148">
        <v>8000</v>
      </c>
      <c r="H87" s="148">
        <v>8000</v>
      </c>
      <c r="I87" s="148">
        <v>6000</v>
      </c>
      <c r="J87" s="148">
        <v>9081.17</v>
      </c>
      <c r="K87" s="148" t="e">
        <f>#REF!/H87*100</f>
        <v>#REF!</v>
      </c>
      <c r="L87" s="148">
        <v>5000</v>
      </c>
      <c r="M87" s="148">
        <v>4000</v>
      </c>
      <c r="N87" s="148">
        <v>3000</v>
      </c>
      <c r="O87" s="148">
        <v>3000</v>
      </c>
      <c r="P87" s="148">
        <v>3000</v>
      </c>
      <c r="Q87" s="148"/>
      <c r="R87" s="149"/>
      <c r="S87" s="149"/>
      <c r="T87" s="149"/>
      <c r="U87" s="149"/>
      <c r="V87" s="231"/>
      <c r="W87" s="9"/>
      <c r="X87" s="9"/>
      <c r="Y87" s="9"/>
      <c r="Z87" s="9">
        <v>3000</v>
      </c>
      <c r="AA87" s="9"/>
      <c r="AB87" s="9">
        <f t="shared" si="50"/>
        <v>3000</v>
      </c>
      <c r="AC87" s="9"/>
      <c r="AD87" s="9"/>
    </row>
    <row r="88" spans="1:30" hidden="1">
      <c r="A88" s="173"/>
      <c r="B88" s="150"/>
      <c r="C88" s="146">
        <v>32321</v>
      </c>
      <c r="D88" s="147" t="s">
        <v>110</v>
      </c>
      <c r="E88" s="148">
        <v>58032.22</v>
      </c>
      <c r="F88" s="148">
        <v>10000</v>
      </c>
      <c r="G88" s="148">
        <v>20000</v>
      </c>
      <c r="H88" s="148">
        <v>20000</v>
      </c>
      <c r="I88" s="148">
        <v>20000</v>
      </c>
      <c r="J88" s="148">
        <v>12081.14</v>
      </c>
      <c r="K88" s="148" t="e">
        <f>#REF!/H88*100</f>
        <v>#REF!</v>
      </c>
      <c r="L88" s="148">
        <v>30000</v>
      </c>
      <c r="M88" s="148">
        <v>25000</v>
      </c>
      <c r="N88" s="148">
        <v>28000</v>
      </c>
      <c r="O88" s="148">
        <v>30000</v>
      </c>
      <c r="P88" s="148">
        <v>30000</v>
      </c>
      <c r="Q88" s="148"/>
      <c r="R88" s="149"/>
      <c r="S88" s="149"/>
      <c r="T88" s="149"/>
      <c r="U88" s="149"/>
      <c r="V88" s="231"/>
      <c r="W88" s="9"/>
      <c r="X88" s="9"/>
      <c r="Y88" s="9"/>
      <c r="Z88" s="9">
        <v>30000</v>
      </c>
      <c r="AA88" s="9"/>
      <c r="AB88" s="9">
        <f t="shared" si="50"/>
        <v>30000</v>
      </c>
      <c r="AC88" s="9"/>
      <c r="AD88" s="9"/>
    </row>
    <row r="89" spans="1:30" hidden="1">
      <c r="A89" s="173"/>
      <c r="B89" s="150"/>
      <c r="C89" s="146">
        <v>32322</v>
      </c>
      <c r="D89" s="147" t="s">
        <v>111</v>
      </c>
      <c r="E89" s="148">
        <v>40297.040000000001</v>
      </c>
      <c r="F89" s="148">
        <v>18000</v>
      </c>
      <c r="G89" s="148">
        <v>17000</v>
      </c>
      <c r="H89" s="148">
        <v>17000</v>
      </c>
      <c r="I89" s="148">
        <v>17000</v>
      </c>
      <c r="J89" s="148">
        <v>1809.21</v>
      </c>
      <c r="K89" s="148" t="e">
        <f>#REF!/H89*100</f>
        <v>#REF!</v>
      </c>
      <c r="L89" s="148">
        <v>15000</v>
      </c>
      <c r="M89" s="148">
        <v>13000</v>
      </c>
      <c r="N89" s="148">
        <v>13000</v>
      </c>
      <c r="O89" s="148">
        <v>15000</v>
      </c>
      <c r="P89" s="148">
        <v>13000</v>
      </c>
      <c r="Q89" s="148"/>
      <c r="R89" s="149"/>
      <c r="S89" s="149"/>
      <c r="T89" s="149"/>
      <c r="U89" s="149"/>
      <c r="V89" s="231"/>
      <c r="W89" s="9"/>
      <c r="X89" s="9"/>
      <c r="Y89" s="9"/>
      <c r="Z89" s="9">
        <v>13000</v>
      </c>
      <c r="AA89" s="9"/>
      <c r="AB89" s="9">
        <f t="shared" si="50"/>
        <v>13000</v>
      </c>
      <c r="AC89" s="9"/>
      <c r="AD89" s="9"/>
    </row>
    <row r="90" spans="1:30" hidden="1">
      <c r="A90" s="173"/>
      <c r="B90" s="150"/>
      <c r="C90" s="146">
        <v>32323</v>
      </c>
      <c r="D90" s="147" t="s">
        <v>112</v>
      </c>
      <c r="E90" s="148">
        <v>81354.02</v>
      </c>
      <c r="F90" s="148">
        <v>35000</v>
      </c>
      <c r="G90" s="148">
        <v>15000</v>
      </c>
      <c r="H90" s="148">
        <v>15000</v>
      </c>
      <c r="I90" s="148">
        <v>15000</v>
      </c>
      <c r="J90" s="148">
        <v>6902.36</v>
      </c>
      <c r="K90" s="148" t="e">
        <f>#REF!/H90*100</f>
        <v>#REF!</v>
      </c>
      <c r="L90" s="148">
        <v>20000</v>
      </c>
      <c r="M90" s="148">
        <v>22000</v>
      </c>
      <c r="N90" s="148">
        <v>28000</v>
      </c>
      <c r="O90" s="148">
        <v>35000</v>
      </c>
      <c r="P90" s="148">
        <v>35000</v>
      </c>
      <c r="Q90" s="148"/>
      <c r="R90" s="149"/>
      <c r="S90" s="149"/>
      <c r="T90" s="149"/>
      <c r="U90" s="149"/>
      <c r="V90" s="231"/>
      <c r="W90" s="9"/>
      <c r="X90" s="9"/>
      <c r="Y90" s="9"/>
      <c r="Z90" s="9">
        <v>35000</v>
      </c>
      <c r="AA90" s="9"/>
      <c r="AB90" s="9">
        <f t="shared" si="50"/>
        <v>35000</v>
      </c>
      <c r="AC90" s="9"/>
      <c r="AD90" s="9"/>
    </row>
    <row r="91" spans="1:30" hidden="1">
      <c r="A91" s="173"/>
      <c r="B91" s="150"/>
      <c r="C91" s="146">
        <v>32326</v>
      </c>
      <c r="D91" s="147" t="s">
        <v>251</v>
      </c>
      <c r="E91" s="148"/>
      <c r="F91" s="148"/>
      <c r="G91" s="148"/>
      <c r="H91" s="148"/>
      <c r="I91" s="148"/>
      <c r="J91" s="148">
        <v>15750</v>
      </c>
      <c r="K91" s="148"/>
      <c r="L91" s="148">
        <v>16000</v>
      </c>
      <c r="M91" s="148">
        <v>16000</v>
      </c>
      <c r="N91" s="149">
        <v>16000</v>
      </c>
      <c r="O91" s="149">
        <v>16000</v>
      </c>
      <c r="P91" s="149">
        <v>16000</v>
      </c>
      <c r="Q91" s="148"/>
      <c r="R91" s="149"/>
      <c r="S91" s="149"/>
      <c r="T91" s="149"/>
      <c r="U91" s="149"/>
      <c r="V91" s="231"/>
      <c r="W91" s="9">
        <v>16000</v>
      </c>
      <c r="X91" s="9"/>
      <c r="Y91" s="9"/>
      <c r="Z91" s="9"/>
      <c r="AA91" s="9"/>
      <c r="AB91" s="9">
        <f t="shared" si="50"/>
        <v>16000</v>
      </c>
      <c r="AC91" s="9"/>
      <c r="AD91" s="9"/>
    </row>
    <row r="92" spans="1:30" hidden="1">
      <c r="A92" s="173"/>
      <c r="B92" s="150"/>
      <c r="C92" s="146">
        <v>32329</v>
      </c>
      <c r="D92" s="147" t="s">
        <v>234</v>
      </c>
      <c r="E92" s="148">
        <v>6511.27</v>
      </c>
      <c r="F92" s="148">
        <v>10000</v>
      </c>
      <c r="G92" s="148">
        <v>45000</v>
      </c>
      <c r="H92" s="148">
        <v>45000</v>
      </c>
      <c r="I92" s="148">
        <v>0</v>
      </c>
      <c r="J92" s="148">
        <v>38000</v>
      </c>
      <c r="K92" s="148" t="e">
        <f>#REF!/H92*100</f>
        <v>#REF!</v>
      </c>
      <c r="L92" s="148">
        <v>3000</v>
      </c>
      <c r="M92" s="148">
        <v>3000</v>
      </c>
      <c r="N92" s="148">
        <v>3000</v>
      </c>
      <c r="O92" s="148">
        <v>3000</v>
      </c>
      <c r="P92" s="148"/>
      <c r="Q92" s="148"/>
      <c r="R92" s="149"/>
      <c r="S92" s="149"/>
      <c r="T92" s="149"/>
      <c r="U92" s="149"/>
      <c r="V92" s="231"/>
      <c r="W92" s="9"/>
      <c r="X92" s="9"/>
      <c r="Y92" s="9"/>
      <c r="Z92" s="9"/>
      <c r="AA92" s="9"/>
      <c r="AB92" s="9">
        <f t="shared" si="50"/>
        <v>0</v>
      </c>
      <c r="AC92" s="9"/>
      <c r="AD92" s="9"/>
    </row>
    <row r="93" spans="1:30" hidden="1">
      <c r="A93" s="173"/>
      <c r="B93" s="150"/>
      <c r="C93" s="146">
        <v>32329</v>
      </c>
      <c r="D93" s="147" t="s">
        <v>291</v>
      </c>
      <c r="E93" s="148"/>
      <c r="F93" s="148"/>
      <c r="G93" s="148"/>
      <c r="H93" s="148"/>
      <c r="I93" s="148"/>
      <c r="J93" s="148"/>
      <c r="K93" s="148"/>
      <c r="L93" s="148">
        <v>5000</v>
      </c>
      <c r="M93" s="148">
        <v>5000</v>
      </c>
      <c r="N93" s="148">
        <v>5000</v>
      </c>
      <c r="O93" s="148">
        <v>5000</v>
      </c>
      <c r="P93" s="148">
        <v>5000</v>
      </c>
      <c r="Q93" s="148"/>
      <c r="R93" s="149"/>
      <c r="S93" s="149"/>
      <c r="T93" s="149"/>
      <c r="U93" s="149"/>
      <c r="V93" s="231"/>
      <c r="W93" s="9">
        <v>5000</v>
      </c>
      <c r="X93" s="9"/>
      <c r="Y93" s="9"/>
      <c r="Z93" s="9"/>
      <c r="AA93" s="9"/>
      <c r="AB93" s="9">
        <f t="shared" si="50"/>
        <v>5000</v>
      </c>
      <c r="AC93" s="9"/>
      <c r="AD93" s="9"/>
    </row>
    <row r="94" spans="1:30" hidden="1">
      <c r="A94" s="173"/>
      <c r="B94" s="150"/>
      <c r="C94" s="146">
        <v>32342</v>
      </c>
      <c r="D94" s="147" t="s">
        <v>126</v>
      </c>
      <c r="E94" s="148">
        <v>151628.39000000001</v>
      </c>
      <c r="F94" s="148">
        <v>5000</v>
      </c>
      <c r="G94" s="148">
        <v>8000</v>
      </c>
      <c r="H94" s="148">
        <v>8000</v>
      </c>
      <c r="I94" s="148">
        <v>4000</v>
      </c>
      <c r="J94" s="148">
        <v>376</v>
      </c>
      <c r="K94" s="148" t="e">
        <f>#REF!/H94*100</f>
        <v>#REF!</v>
      </c>
      <c r="L94" s="148">
        <v>2000</v>
      </c>
      <c r="M94" s="148">
        <v>1500</v>
      </c>
      <c r="N94" s="148">
        <v>1500</v>
      </c>
      <c r="O94" s="148">
        <v>1500</v>
      </c>
      <c r="P94" s="148">
        <v>10000</v>
      </c>
      <c r="Q94" s="148"/>
      <c r="R94" s="149"/>
      <c r="S94" s="149"/>
      <c r="T94" s="149"/>
      <c r="U94" s="149"/>
      <c r="V94" s="231"/>
      <c r="W94" s="9">
        <v>10000</v>
      </c>
      <c r="X94" s="9"/>
      <c r="Y94" s="9"/>
      <c r="Z94" s="9"/>
      <c r="AA94" s="9"/>
      <c r="AB94" s="9">
        <f t="shared" si="50"/>
        <v>10000</v>
      </c>
      <c r="AC94" s="9"/>
      <c r="AD94" s="9"/>
    </row>
    <row r="95" spans="1:30" hidden="1">
      <c r="A95" s="173"/>
      <c r="B95" s="150"/>
      <c r="C95" s="146">
        <v>32341</v>
      </c>
      <c r="D95" s="147" t="s">
        <v>93</v>
      </c>
      <c r="E95" s="148">
        <v>5288.02</v>
      </c>
      <c r="F95" s="148">
        <v>8000</v>
      </c>
      <c r="G95" s="148">
        <v>6000</v>
      </c>
      <c r="H95" s="148">
        <v>6000</v>
      </c>
      <c r="I95" s="148">
        <v>15000</v>
      </c>
      <c r="J95" s="148">
        <v>6217.64</v>
      </c>
      <c r="K95" s="148" t="e">
        <f>#REF!/H95*100</f>
        <v>#REF!</v>
      </c>
      <c r="L95" s="148">
        <v>15000</v>
      </c>
      <c r="M95" s="148">
        <v>15000</v>
      </c>
      <c r="N95" s="148">
        <v>10000</v>
      </c>
      <c r="O95" s="148">
        <v>10000</v>
      </c>
      <c r="P95" s="148">
        <v>10000</v>
      </c>
      <c r="Q95" s="148"/>
      <c r="R95" s="149"/>
      <c r="S95" s="149"/>
      <c r="T95" s="149"/>
      <c r="U95" s="149"/>
      <c r="V95" s="231"/>
      <c r="W95" s="9">
        <v>10000</v>
      </c>
      <c r="X95" s="9"/>
      <c r="Y95" s="9"/>
      <c r="Z95" s="9"/>
      <c r="AA95" s="9"/>
      <c r="AB95" s="9">
        <f t="shared" si="50"/>
        <v>10000</v>
      </c>
      <c r="AC95" s="9"/>
      <c r="AD95" s="9"/>
    </row>
    <row r="96" spans="1:30" hidden="1">
      <c r="A96" s="173"/>
      <c r="B96" s="150"/>
      <c r="C96" s="146">
        <v>32342</v>
      </c>
      <c r="D96" s="147" t="s">
        <v>361</v>
      </c>
      <c r="E96" s="148"/>
      <c r="F96" s="148"/>
      <c r="G96" s="148"/>
      <c r="H96" s="148"/>
      <c r="I96" s="148"/>
      <c r="J96" s="148"/>
      <c r="K96" s="148"/>
      <c r="L96" s="148"/>
      <c r="M96" s="148"/>
      <c r="N96" s="148">
        <v>10000</v>
      </c>
      <c r="O96" s="148">
        <v>10000</v>
      </c>
      <c r="P96" s="148">
        <v>5000</v>
      </c>
      <c r="Q96" s="148"/>
      <c r="R96" s="149"/>
      <c r="S96" s="149"/>
      <c r="T96" s="149"/>
      <c r="U96" s="149"/>
      <c r="V96" s="231"/>
      <c r="W96" s="9">
        <v>5000</v>
      </c>
      <c r="X96" s="9"/>
      <c r="Y96" s="9"/>
      <c r="Z96" s="9"/>
      <c r="AA96" s="9"/>
      <c r="AB96" s="9">
        <f t="shared" si="50"/>
        <v>5000</v>
      </c>
      <c r="AC96" s="9"/>
      <c r="AD96" s="9"/>
    </row>
    <row r="97" spans="1:30" hidden="1">
      <c r="A97" s="173"/>
      <c r="B97" s="150"/>
      <c r="C97" s="146">
        <v>32343</v>
      </c>
      <c r="D97" s="147" t="s">
        <v>147</v>
      </c>
      <c r="E97" s="148">
        <v>44650</v>
      </c>
      <c r="F97" s="148"/>
      <c r="G97" s="148">
        <v>45000</v>
      </c>
      <c r="H97" s="148">
        <v>45000</v>
      </c>
      <c r="I97" s="148">
        <v>45000</v>
      </c>
      <c r="J97" s="148">
        <v>15925</v>
      </c>
      <c r="K97" s="148" t="e">
        <f>#REF!/H97*100</f>
        <v>#REF!</v>
      </c>
      <c r="L97" s="148">
        <v>32000</v>
      </c>
      <c r="M97" s="148">
        <v>32000</v>
      </c>
      <c r="N97" s="148">
        <v>32000</v>
      </c>
      <c r="O97" s="148">
        <v>32000</v>
      </c>
      <c r="P97" s="148">
        <v>32000</v>
      </c>
      <c r="Q97" s="148"/>
      <c r="R97" s="149"/>
      <c r="S97" s="149"/>
      <c r="T97" s="149"/>
      <c r="U97" s="149"/>
      <c r="V97" s="231"/>
      <c r="W97" s="9">
        <v>32000</v>
      </c>
      <c r="X97" s="9"/>
      <c r="Y97" s="9"/>
      <c r="Z97" s="9"/>
      <c r="AA97" s="9"/>
      <c r="AB97" s="9">
        <f t="shared" si="50"/>
        <v>32000</v>
      </c>
      <c r="AC97" s="9"/>
      <c r="AD97" s="9"/>
    </row>
    <row r="98" spans="1:30" hidden="1">
      <c r="A98" s="173"/>
      <c r="B98" s="150"/>
      <c r="C98" s="146">
        <v>32371</v>
      </c>
      <c r="D98" s="147" t="s">
        <v>36</v>
      </c>
      <c r="E98" s="148">
        <v>0</v>
      </c>
      <c r="F98" s="148">
        <v>5000</v>
      </c>
      <c r="G98" s="148">
        <v>5000</v>
      </c>
      <c r="H98" s="148">
        <v>5000</v>
      </c>
      <c r="I98" s="148">
        <v>5000</v>
      </c>
      <c r="J98" s="148">
        <v>2000</v>
      </c>
      <c r="K98" s="148" t="e">
        <f>#REF!/H98*100</f>
        <v>#REF!</v>
      </c>
      <c r="L98" s="148">
        <v>24000</v>
      </c>
      <c r="M98" s="148">
        <v>24000</v>
      </c>
      <c r="N98" s="148">
        <v>24000</v>
      </c>
      <c r="O98" s="148">
        <v>24000</v>
      </c>
      <c r="P98" s="148">
        <v>24000</v>
      </c>
      <c r="Q98" s="148"/>
      <c r="R98" s="149"/>
      <c r="S98" s="149"/>
      <c r="T98" s="149"/>
      <c r="U98" s="149"/>
      <c r="V98" s="231"/>
      <c r="W98" s="9">
        <v>24000</v>
      </c>
      <c r="X98" s="9"/>
      <c r="Y98" s="9"/>
      <c r="Z98" s="9"/>
      <c r="AA98" s="9"/>
      <c r="AB98" s="9">
        <f t="shared" si="50"/>
        <v>24000</v>
      </c>
      <c r="AC98" s="9"/>
      <c r="AD98" s="9"/>
    </row>
    <row r="99" spans="1:30" hidden="1">
      <c r="A99" s="173"/>
      <c r="B99" s="150"/>
      <c r="C99" s="146">
        <v>32371</v>
      </c>
      <c r="D99" s="147" t="s">
        <v>144</v>
      </c>
      <c r="E99" s="148">
        <v>28236</v>
      </c>
      <c r="F99" s="148">
        <v>28000</v>
      </c>
      <c r="G99" s="148">
        <v>28000</v>
      </c>
      <c r="H99" s="148">
        <v>28000</v>
      </c>
      <c r="I99" s="148">
        <v>28000</v>
      </c>
      <c r="J99" s="148">
        <v>6000</v>
      </c>
      <c r="K99" s="148" t="e">
        <f>#REF!/H99*100</f>
        <v>#REF!</v>
      </c>
      <c r="L99" s="148">
        <v>28000</v>
      </c>
      <c r="M99" s="148">
        <v>28000</v>
      </c>
      <c r="N99" s="148">
        <v>28000</v>
      </c>
      <c r="O99" s="148">
        <v>28000</v>
      </c>
      <c r="P99" s="148">
        <v>28000</v>
      </c>
      <c r="Q99" s="148"/>
      <c r="R99" s="149"/>
      <c r="S99" s="149"/>
      <c r="T99" s="149"/>
      <c r="U99" s="149"/>
      <c r="V99" s="231"/>
      <c r="W99" s="9">
        <v>28000</v>
      </c>
      <c r="X99" s="9"/>
      <c r="Y99" s="9"/>
      <c r="Z99" s="9"/>
      <c r="AA99" s="9"/>
      <c r="AB99" s="9">
        <f t="shared" si="50"/>
        <v>28000</v>
      </c>
      <c r="AC99" s="9"/>
      <c r="AD99" s="9"/>
    </row>
    <row r="100" spans="1:30" hidden="1">
      <c r="A100" s="173"/>
      <c r="B100" s="150"/>
      <c r="C100" s="146">
        <v>32371</v>
      </c>
      <c r="D100" s="147" t="s">
        <v>360</v>
      </c>
      <c r="E100" s="148"/>
      <c r="F100" s="148"/>
      <c r="G100" s="148"/>
      <c r="H100" s="148"/>
      <c r="I100" s="148"/>
      <c r="J100" s="148"/>
      <c r="K100" s="148"/>
      <c r="L100" s="148"/>
      <c r="M100" s="148"/>
      <c r="N100" s="148">
        <v>20000</v>
      </c>
      <c r="O100" s="149">
        <v>20000</v>
      </c>
      <c r="P100" s="149"/>
      <c r="Q100" s="148"/>
      <c r="R100" s="149"/>
      <c r="S100" s="149"/>
      <c r="T100" s="149"/>
      <c r="U100" s="149"/>
      <c r="V100" s="231"/>
      <c r="W100" s="9"/>
      <c r="X100" s="9"/>
      <c r="Y100" s="9"/>
      <c r="Z100" s="9"/>
      <c r="AA100" s="9"/>
      <c r="AB100" s="9">
        <f t="shared" si="50"/>
        <v>0</v>
      </c>
      <c r="AC100" s="9"/>
      <c r="AD100" s="9"/>
    </row>
    <row r="101" spans="1:30" hidden="1">
      <c r="A101" s="173"/>
      <c r="B101" s="150"/>
      <c r="C101" s="146">
        <v>32371</v>
      </c>
      <c r="D101" s="147" t="s">
        <v>76</v>
      </c>
      <c r="E101" s="148">
        <v>64384.46</v>
      </c>
      <c r="F101" s="148">
        <v>55000</v>
      </c>
      <c r="G101" s="148">
        <v>5000</v>
      </c>
      <c r="H101" s="148">
        <v>5000</v>
      </c>
      <c r="I101" s="148">
        <v>5000</v>
      </c>
      <c r="J101" s="148"/>
      <c r="K101" s="148" t="e">
        <f>#REF!/H101*100</f>
        <v>#REF!</v>
      </c>
      <c r="L101" s="148">
        <v>5000</v>
      </c>
      <c r="M101" s="149">
        <v>10000</v>
      </c>
      <c r="N101" s="149">
        <v>10460</v>
      </c>
      <c r="O101" s="149">
        <v>30000</v>
      </c>
      <c r="P101" s="149">
        <v>30000</v>
      </c>
      <c r="Q101" s="148"/>
      <c r="R101" s="149"/>
      <c r="S101" s="149"/>
      <c r="T101" s="149"/>
      <c r="U101" s="149"/>
      <c r="V101" s="231"/>
      <c r="W101" s="9">
        <v>30000</v>
      </c>
      <c r="X101" s="9"/>
      <c r="Y101" s="9"/>
      <c r="Z101" s="9"/>
      <c r="AA101" s="9"/>
      <c r="AB101" s="9">
        <f t="shared" si="50"/>
        <v>30000</v>
      </c>
      <c r="AC101" s="9"/>
      <c r="AD101" s="9"/>
    </row>
    <row r="102" spans="1:30" hidden="1">
      <c r="A102" s="173"/>
      <c r="B102" s="150"/>
      <c r="C102" s="146">
        <v>32375</v>
      </c>
      <c r="D102" s="147" t="s">
        <v>377</v>
      </c>
      <c r="E102" s="148"/>
      <c r="F102" s="148"/>
      <c r="G102" s="148"/>
      <c r="H102" s="148"/>
      <c r="I102" s="148"/>
      <c r="J102" s="148"/>
      <c r="K102" s="148"/>
      <c r="L102" s="148"/>
      <c r="M102" s="149"/>
      <c r="N102" s="149"/>
      <c r="O102" s="149">
        <v>100000</v>
      </c>
      <c r="P102" s="149"/>
      <c r="Q102" s="148"/>
      <c r="R102" s="149"/>
      <c r="S102" s="149"/>
      <c r="T102" s="149"/>
      <c r="U102" s="149"/>
      <c r="V102" s="231"/>
      <c r="W102" s="9"/>
      <c r="X102" s="9"/>
      <c r="Y102" s="9"/>
      <c r="Z102" s="9"/>
      <c r="AA102" s="9"/>
      <c r="AB102" s="9">
        <f t="shared" si="50"/>
        <v>0</v>
      </c>
      <c r="AC102" s="9"/>
      <c r="AD102" s="9"/>
    </row>
    <row r="103" spans="1:30" hidden="1">
      <c r="A103" s="173"/>
      <c r="B103" s="150"/>
      <c r="C103" s="146">
        <v>32381</v>
      </c>
      <c r="D103" s="147" t="s">
        <v>252</v>
      </c>
      <c r="E103" s="148"/>
      <c r="F103" s="148"/>
      <c r="G103" s="148"/>
      <c r="H103" s="148"/>
      <c r="I103" s="148"/>
      <c r="J103" s="148">
        <v>1250</v>
      </c>
      <c r="K103" s="148"/>
      <c r="L103" s="148">
        <v>4000</v>
      </c>
      <c r="M103" s="148">
        <v>3750</v>
      </c>
      <c r="N103" s="148">
        <v>3750</v>
      </c>
      <c r="O103" s="148">
        <v>3750</v>
      </c>
      <c r="P103" s="148">
        <v>3750</v>
      </c>
      <c r="Q103" s="148"/>
      <c r="R103" s="149"/>
      <c r="S103" s="149"/>
      <c r="T103" s="149"/>
      <c r="U103" s="149"/>
      <c r="V103" s="231"/>
      <c r="W103" s="9">
        <v>3750</v>
      </c>
      <c r="X103" s="9"/>
      <c r="Y103" s="9"/>
      <c r="Z103" s="9"/>
      <c r="AA103" s="9"/>
      <c r="AB103" s="9">
        <f t="shared" si="50"/>
        <v>3750</v>
      </c>
      <c r="AC103" s="9"/>
      <c r="AD103" s="9"/>
    </row>
    <row r="104" spans="1:30" hidden="1">
      <c r="A104" s="173"/>
      <c r="B104" s="150"/>
      <c r="C104" s="146">
        <v>32391</v>
      </c>
      <c r="D104" s="147" t="s">
        <v>359</v>
      </c>
      <c r="E104" s="148"/>
      <c r="F104" s="148"/>
      <c r="G104" s="148"/>
      <c r="H104" s="148"/>
      <c r="I104" s="148"/>
      <c r="J104" s="148"/>
      <c r="K104" s="148"/>
      <c r="L104" s="148"/>
      <c r="M104" s="148"/>
      <c r="N104" s="148">
        <v>20000</v>
      </c>
      <c r="O104" s="148">
        <v>40000</v>
      </c>
      <c r="P104" s="148">
        <v>40000</v>
      </c>
      <c r="Q104" s="148"/>
      <c r="R104" s="149"/>
      <c r="S104" s="149"/>
      <c r="T104" s="149"/>
      <c r="U104" s="149"/>
      <c r="V104" s="231"/>
      <c r="W104" s="9">
        <v>40000</v>
      </c>
      <c r="X104" s="9"/>
      <c r="Y104" s="9"/>
      <c r="Z104" s="9"/>
      <c r="AA104" s="9"/>
      <c r="AB104" s="9">
        <f t="shared" si="50"/>
        <v>40000</v>
      </c>
      <c r="AC104" s="9"/>
      <c r="AD104" s="9"/>
    </row>
    <row r="105" spans="1:30" hidden="1">
      <c r="A105" s="173"/>
      <c r="B105" s="150"/>
      <c r="C105" s="146">
        <v>32391</v>
      </c>
      <c r="D105" s="147" t="s">
        <v>304</v>
      </c>
      <c r="E105" s="148">
        <v>0</v>
      </c>
      <c r="F105" s="148">
        <v>0</v>
      </c>
      <c r="G105" s="148">
        <v>5000</v>
      </c>
      <c r="H105" s="148">
        <v>5000</v>
      </c>
      <c r="I105" s="148">
        <v>5000</v>
      </c>
      <c r="J105" s="148">
        <v>8636.35</v>
      </c>
      <c r="K105" s="148" t="e">
        <f>#REF!/H105*100</f>
        <v>#REF!</v>
      </c>
      <c r="L105" s="148">
        <v>15000</v>
      </c>
      <c r="M105" s="148">
        <v>15000</v>
      </c>
      <c r="N105" s="148">
        <v>10000</v>
      </c>
      <c r="O105" s="148">
        <v>10000</v>
      </c>
      <c r="P105" s="148">
        <v>10000</v>
      </c>
      <c r="Q105" s="148"/>
      <c r="R105" s="149"/>
      <c r="S105" s="149"/>
      <c r="T105" s="149"/>
      <c r="U105" s="149"/>
      <c r="V105" s="231"/>
      <c r="W105" s="9">
        <v>10000</v>
      </c>
      <c r="X105" s="9"/>
      <c r="Y105" s="9"/>
      <c r="Z105" s="9"/>
      <c r="AA105" s="9"/>
      <c r="AB105" s="9">
        <f t="shared" si="50"/>
        <v>10000</v>
      </c>
      <c r="AC105" s="9"/>
      <c r="AD105" s="9"/>
    </row>
    <row r="106" spans="1:30" s="2" customFormat="1">
      <c r="A106" s="173"/>
      <c r="B106" s="150"/>
      <c r="C106" s="146">
        <v>324</v>
      </c>
      <c r="D106" s="147" t="s">
        <v>295</v>
      </c>
      <c r="E106" s="148"/>
      <c r="F106" s="148"/>
      <c r="G106" s="148"/>
      <c r="H106" s="148"/>
      <c r="I106" s="148">
        <f>SUM(I107)</f>
        <v>0</v>
      </c>
      <c r="J106" s="148">
        <f t="shared" ref="J106:U106" si="60">SUM(J107)</f>
        <v>0</v>
      </c>
      <c r="K106" s="148">
        <f t="shared" si="60"/>
        <v>0</v>
      </c>
      <c r="L106" s="148">
        <f>SUM(L107)</f>
        <v>50000</v>
      </c>
      <c r="M106" s="148">
        <f t="shared" si="60"/>
        <v>48000</v>
      </c>
      <c r="N106" s="148">
        <f t="shared" si="60"/>
        <v>48000</v>
      </c>
      <c r="O106" s="148">
        <f t="shared" si="60"/>
        <v>30000</v>
      </c>
      <c r="P106" s="148">
        <f t="shared" si="60"/>
        <v>10000</v>
      </c>
      <c r="Q106" s="148">
        <f t="shared" si="60"/>
        <v>0</v>
      </c>
      <c r="R106" s="148">
        <f t="shared" si="60"/>
        <v>0</v>
      </c>
      <c r="S106" s="148">
        <f t="shared" si="60"/>
        <v>0</v>
      </c>
      <c r="T106" s="148">
        <f t="shared" si="60"/>
        <v>0</v>
      </c>
      <c r="U106" s="148">
        <f t="shared" si="60"/>
        <v>0</v>
      </c>
      <c r="V106" s="231">
        <f t="shared" si="54"/>
        <v>0</v>
      </c>
      <c r="W106" s="18"/>
      <c r="X106" s="18"/>
      <c r="Y106" s="18"/>
      <c r="Z106" s="18"/>
      <c r="AA106" s="18"/>
      <c r="AB106" s="9">
        <f t="shared" si="50"/>
        <v>0</v>
      </c>
      <c r="AC106" s="18"/>
      <c r="AD106" s="18"/>
    </row>
    <row r="107" spans="1:30" hidden="1">
      <c r="A107" s="173"/>
      <c r="B107" s="150"/>
      <c r="C107" s="146">
        <v>3241</v>
      </c>
      <c r="D107" s="147" t="s">
        <v>295</v>
      </c>
      <c r="E107" s="148"/>
      <c r="F107" s="148"/>
      <c r="G107" s="148"/>
      <c r="H107" s="148"/>
      <c r="I107" s="148"/>
      <c r="J107" s="148"/>
      <c r="K107" s="148"/>
      <c r="L107" s="148">
        <v>50000</v>
      </c>
      <c r="M107" s="148">
        <v>48000</v>
      </c>
      <c r="N107" s="149">
        <v>48000</v>
      </c>
      <c r="O107" s="149">
        <v>30000</v>
      </c>
      <c r="P107" s="149">
        <v>10000</v>
      </c>
      <c r="Q107" s="148"/>
      <c r="R107" s="149"/>
      <c r="S107" s="149"/>
      <c r="T107" s="149"/>
      <c r="U107" s="149"/>
      <c r="V107" s="231"/>
      <c r="W107" s="9">
        <v>10000</v>
      </c>
      <c r="X107" s="9"/>
      <c r="Y107" s="9"/>
      <c r="Z107" s="9"/>
      <c r="AA107" s="9"/>
      <c r="AB107" s="9">
        <f t="shared" si="50"/>
        <v>10000</v>
      </c>
      <c r="AC107" s="9"/>
      <c r="AD107" s="9"/>
    </row>
    <row r="108" spans="1:30" s="2" customFormat="1">
      <c r="A108" s="173"/>
      <c r="B108" s="150"/>
      <c r="C108" s="146">
        <v>329</v>
      </c>
      <c r="D108" s="147" t="s">
        <v>19</v>
      </c>
      <c r="E108" s="148">
        <f t="shared" ref="E108:K108" si="61">SUM(E110:E114)</f>
        <v>247013.43</v>
      </c>
      <c r="F108" s="148">
        <f t="shared" si="61"/>
        <v>44500</v>
      </c>
      <c r="G108" s="148">
        <f t="shared" si="61"/>
        <v>548900</v>
      </c>
      <c r="H108" s="148">
        <f t="shared" si="61"/>
        <v>548900</v>
      </c>
      <c r="I108" s="148">
        <f t="shared" si="61"/>
        <v>353628</v>
      </c>
      <c r="J108" s="148">
        <f t="shared" si="61"/>
        <v>34896.19</v>
      </c>
      <c r="K108" s="148" t="e">
        <f t="shared" si="61"/>
        <v>#REF!</v>
      </c>
      <c r="L108" s="148">
        <f t="shared" ref="L108:U108" si="62">SUM(L109:L114)</f>
        <v>161650</v>
      </c>
      <c r="M108" s="148">
        <f t="shared" si="62"/>
        <v>320000</v>
      </c>
      <c r="N108" s="148">
        <f t="shared" si="62"/>
        <v>220000</v>
      </c>
      <c r="O108" s="148">
        <f t="shared" si="62"/>
        <v>274000</v>
      </c>
      <c r="P108" s="148">
        <f t="shared" si="62"/>
        <v>249000</v>
      </c>
      <c r="Q108" s="148">
        <f t="shared" si="62"/>
        <v>0</v>
      </c>
      <c r="R108" s="148">
        <f t="shared" si="62"/>
        <v>0</v>
      </c>
      <c r="S108" s="148">
        <f t="shared" si="62"/>
        <v>0</v>
      </c>
      <c r="T108" s="148">
        <f t="shared" si="62"/>
        <v>0</v>
      </c>
      <c r="U108" s="148">
        <f t="shared" si="62"/>
        <v>0</v>
      </c>
      <c r="V108" s="231">
        <f t="shared" si="54"/>
        <v>0</v>
      </c>
      <c r="W108" s="18"/>
      <c r="X108" s="18"/>
      <c r="Y108" s="18"/>
      <c r="Z108" s="18"/>
      <c r="AA108" s="18"/>
      <c r="AB108" s="9">
        <f t="shared" si="50"/>
        <v>0</v>
      </c>
      <c r="AC108" s="18"/>
      <c r="AD108" s="18"/>
    </row>
    <row r="109" spans="1:30" hidden="1">
      <c r="A109" s="173"/>
      <c r="B109" s="150"/>
      <c r="C109" s="146">
        <v>32961</v>
      </c>
      <c r="D109" s="147" t="s">
        <v>300</v>
      </c>
      <c r="E109" s="148"/>
      <c r="F109" s="148"/>
      <c r="G109" s="148"/>
      <c r="H109" s="148"/>
      <c r="I109" s="148"/>
      <c r="J109" s="148"/>
      <c r="K109" s="148"/>
      <c r="L109" s="148">
        <v>0</v>
      </c>
      <c r="M109" s="148">
        <v>30000</v>
      </c>
      <c r="N109" s="148">
        <v>30000</v>
      </c>
      <c r="O109" s="148">
        <v>30000</v>
      </c>
      <c r="P109" s="148">
        <v>30000</v>
      </c>
      <c r="Q109" s="148"/>
      <c r="R109" s="148"/>
      <c r="S109" s="148"/>
      <c r="T109" s="149"/>
      <c r="U109" s="149"/>
      <c r="V109" s="231"/>
      <c r="W109" s="9">
        <v>14250</v>
      </c>
      <c r="X109" s="9"/>
      <c r="Y109" s="9">
        <v>15750</v>
      </c>
      <c r="Z109" s="9"/>
      <c r="AA109" s="9"/>
      <c r="AB109" s="9">
        <f t="shared" si="50"/>
        <v>30000</v>
      </c>
      <c r="AC109" s="9"/>
      <c r="AD109" s="9"/>
    </row>
    <row r="110" spans="1:30" hidden="1">
      <c r="A110" s="173"/>
      <c r="B110" s="150"/>
      <c r="C110" s="146">
        <v>32991</v>
      </c>
      <c r="D110" s="147" t="s">
        <v>19</v>
      </c>
      <c r="E110" s="148">
        <v>247013.43</v>
      </c>
      <c r="F110" s="148">
        <v>44500</v>
      </c>
      <c r="G110" s="148">
        <v>50000</v>
      </c>
      <c r="H110" s="148">
        <v>50000</v>
      </c>
      <c r="I110" s="148">
        <v>93628</v>
      </c>
      <c r="J110" s="148"/>
      <c r="K110" s="148" t="e">
        <f>#REF!/H110*100</f>
        <v>#REF!</v>
      </c>
      <c r="L110" s="148">
        <v>101650</v>
      </c>
      <c r="M110" s="148">
        <v>130000</v>
      </c>
      <c r="N110" s="148">
        <v>130000</v>
      </c>
      <c r="O110" s="148">
        <v>125000</v>
      </c>
      <c r="P110" s="148">
        <v>100000</v>
      </c>
      <c r="Q110" s="148"/>
      <c r="R110" s="149"/>
      <c r="S110" s="149"/>
      <c r="T110" s="149"/>
      <c r="U110" s="149"/>
      <c r="V110" s="231"/>
      <c r="W110" s="9"/>
      <c r="X110" s="9"/>
      <c r="Y110" s="9">
        <v>100000</v>
      </c>
      <c r="Z110" s="9"/>
      <c r="AA110" s="9"/>
      <c r="AB110" s="9">
        <f t="shared" si="50"/>
        <v>100000</v>
      </c>
      <c r="AC110" s="9"/>
      <c r="AD110" s="9"/>
    </row>
    <row r="111" spans="1:30" hidden="1">
      <c r="A111" s="173"/>
      <c r="B111" s="150"/>
      <c r="C111" s="146">
        <v>32991</v>
      </c>
      <c r="D111" s="147" t="s">
        <v>366</v>
      </c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>
        <v>4000</v>
      </c>
      <c r="P111" s="148">
        <v>4000</v>
      </c>
      <c r="Q111" s="148"/>
      <c r="R111" s="149"/>
      <c r="S111" s="149"/>
      <c r="T111" s="149"/>
      <c r="U111" s="149"/>
      <c r="V111" s="231"/>
      <c r="W111" s="9"/>
      <c r="X111" s="9"/>
      <c r="Y111" s="9"/>
      <c r="Z111" s="9">
        <v>4000</v>
      </c>
      <c r="AA111" s="9"/>
      <c r="AB111" s="9">
        <f t="shared" si="50"/>
        <v>4000</v>
      </c>
      <c r="AC111" s="9"/>
      <c r="AD111" s="9"/>
    </row>
    <row r="112" spans="1:30" hidden="1">
      <c r="A112" s="173"/>
      <c r="B112" s="150"/>
      <c r="C112" s="146">
        <v>32991</v>
      </c>
      <c r="D112" s="147" t="s">
        <v>301</v>
      </c>
      <c r="E112" s="148"/>
      <c r="F112" s="148"/>
      <c r="G112" s="148"/>
      <c r="H112" s="148"/>
      <c r="I112" s="148"/>
      <c r="J112" s="148"/>
      <c r="K112" s="148"/>
      <c r="L112" s="148">
        <v>0</v>
      </c>
      <c r="M112" s="148">
        <v>100000</v>
      </c>
      <c r="N112" s="148"/>
      <c r="O112" s="148">
        <v>100000</v>
      </c>
      <c r="P112" s="148">
        <v>100000</v>
      </c>
      <c r="Q112" s="148"/>
      <c r="R112" s="149"/>
      <c r="S112" s="149"/>
      <c r="T112" s="149"/>
      <c r="U112" s="149"/>
      <c r="V112" s="231"/>
      <c r="W112" s="9"/>
      <c r="X112" s="9"/>
      <c r="Y112" s="9">
        <v>100000</v>
      </c>
      <c r="Z112" s="9"/>
      <c r="AA112" s="9"/>
      <c r="AB112" s="9">
        <f t="shared" si="50"/>
        <v>100000</v>
      </c>
      <c r="AC112" s="9"/>
      <c r="AD112" s="9"/>
    </row>
    <row r="113" spans="1:30" hidden="1">
      <c r="A113" s="173"/>
      <c r="B113" s="150"/>
      <c r="C113" s="146">
        <v>32991</v>
      </c>
      <c r="D113" s="147" t="s">
        <v>236</v>
      </c>
      <c r="E113" s="148">
        <v>0</v>
      </c>
      <c r="F113" s="148"/>
      <c r="G113" s="148">
        <v>488900</v>
      </c>
      <c r="H113" s="148">
        <v>488900</v>
      </c>
      <c r="I113" s="148">
        <v>250000</v>
      </c>
      <c r="J113" s="148">
        <v>34896.19</v>
      </c>
      <c r="K113" s="148" t="e">
        <f>#REF!/H113*100</f>
        <v>#REF!</v>
      </c>
      <c r="L113" s="148">
        <v>45000</v>
      </c>
      <c r="M113" s="148">
        <v>45000</v>
      </c>
      <c r="N113" s="148">
        <v>45000</v>
      </c>
      <c r="O113" s="148"/>
      <c r="P113" s="148"/>
      <c r="Q113" s="148"/>
      <c r="R113" s="149"/>
      <c r="S113" s="149"/>
      <c r="T113" s="149"/>
      <c r="U113" s="149"/>
      <c r="V113" s="231"/>
      <c r="W113" s="9"/>
      <c r="X113" s="9"/>
      <c r="Y113" s="9"/>
      <c r="Z113" s="9"/>
      <c r="AA113" s="9"/>
      <c r="AB113" s="9">
        <f t="shared" si="50"/>
        <v>0</v>
      </c>
      <c r="AC113" s="9"/>
      <c r="AD113" s="9"/>
    </row>
    <row r="114" spans="1:30" hidden="1">
      <c r="A114" s="173"/>
      <c r="B114" s="150"/>
      <c r="C114" s="146">
        <v>32991</v>
      </c>
      <c r="D114" s="147" t="s">
        <v>146</v>
      </c>
      <c r="E114" s="148">
        <v>0</v>
      </c>
      <c r="F114" s="148"/>
      <c r="G114" s="148">
        <v>10000</v>
      </c>
      <c r="H114" s="148">
        <v>10000</v>
      </c>
      <c r="I114" s="148">
        <v>10000</v>
      </c>
      <c r="J114" s="148"/>
      <c r="K114" s="148" t="e">
        <f>#REF!/H114*100</f>
        <v>#REF!</v>
      </c>
      <c r="L114" s="148">
        <v>15000</v>
      </c>
      <c r="M114" s="148">
        <v>15000</v>
      </c>
      <c r="N114" s="148">
        <v>15000</v>
      </c>
      <c r="O114" s="148">
        <v>15000</v>
      </c>
      <c r="P114" s="149">
        <v>15000</v>
      </c>
      <c r="Q114" s="148"/>
      <c r="R114" s="149"/>
      <c r="S114" s="149"/>
      <c r="T114" s="149"/>
      <c r="U114" s="149"/>
      <c r="V114" s="231"/>
      <c r="W114" s="9">
        <v>15000</v>
      </c>
      <c r="X114" s="9"/>
      <c r="Y114" s="9"/>
      <c r="Z114" s="9"/>
      <c r="AA114" s="9"/>
      <c r="AB114" s="9">
        <f t="shared" si="50"/>
        <v>15000</v>
      </c>
      <c r="AC114" s="9"/>
      <c r="AD114" s="9"/>
    </row>
    <row r="115" spans="1:30" s="170" customFormat="1">
      <c r="A115" s="253" t="s">
        <v>175</v>
      </c>
      <c r="B115" s="254"/>
      <c r="C115" s="255" t="s">
        <v>30</v>
      </c>
      <c r="D115" s="256" t="s">
        <v>263</v>
      </c>
      <c r="E115" s="252" t="e">
        <f t="shared" ref="E115:U118" si="63">SUM(E116)</f>
        <v>#REF!</v>
      </c>
      <c r="F115" s="252" t="e">
        <f t="shared" si="63"/>
        <v>#REF!</v>
      </c>
      <c r="G115" s="252" t="e">
        <f t="shared" si="63"/>
        <v>#REF!</v>
      </c>
      <c r="H115" s="252">
        <f t="shared" si="63"/>
        <v>0</v>
      </c>
      <c r="I115" s="252">
        <f t="shared" si="63"/>
        <v>0</v>
      </c>
      <c r="J115" s="252">
        <f t="shared" si="63"/>
        <v>0</v>
      </c>
      <c r="K115" s="252">
        <f t="shared" si="63"/>
        <v>0</v>
      </c>
      <c r="L115" s="252">
        <f t="shared" si="63"/>
        <v>10000</v>
      </c>
      <c r="M115" s="252">
        <f t="shared" si="63"/>
        <v>10000</v>
      </c>
      <c r="N115" s="252">
        <f t="shared" si="63"/>
        <v>10000</v>
      </c>
      <c r="O115" s="252">
        <f t="shared" si="63"/>
        <v>10000</v>
      </c>
      <c r="P115" s="252">
        <f t="shared" si="63"/>
        <v>0</v>
      </c>
      <c r="Q115" s="252">
        <f t="shared" si="63"/>
        <v>0</v>
      </c>
      <c r="R115" s="252">
        <f t="shared" si="63"/>
        <v>0</v>
      </c>
      <c r="S115" s="252">
        <f t="shared" si="63"/>
        <v>0</v>
      </c>
      <c r="T115" s="252">
        <f t="shared" si="63"/>
        <v>100</v>
      </c>
      <c r="U115" s="252">
        <f t="shared" si="63"/>
        <v>0</v>
      </c>
      <c r="V115" s="274">
        <f t="shared" ref="V115:V116" si="64">SUM(V116)</f>
        <v>0</v>
      </c>
      <c r="W115" s="26"/>
      <c r="X115" s="26"/>
      <c r="Y115" s="26"/>
      <c r="Z115" s="26"/>
      <c r="AA115" s="26"/>
      <c r="AB115" s="9">
        <f t="shared" si="50"/>
        <v>0</v>
      </c>
      <c r="AC115" s="26"/>
      <c r="AD115" s="26"/>
    </row>
    <row r="116" spans="1:30">
      <c r="A116" s="245"/>
      <c r="B116" s="246"/>
      <c r="C116" s="248" t="s">
        <v>151</v>
      </c>
      <c r="D116" s="249"/>
      <c r="E116" s="250" t="e">
        <f t="shared" si="63"/>
        <v>#REF!</v>
      </c>
      <c r="F116" s="250" t="e">
        <f t="shared" si="63"/>
        <v>#REF!</v>
      </c>
      <c r="G116" s="250" t="e">
        <f t="shared" si="63"/>
        <v>#REF!</v>
      </c>
      <c r="H116" s="250">
        <f t="shared" si="63"/>
        <v>0</v>
      </c>
      <c r="I116" s="250">
        <f t="shared" si="63"/>
        <v>0</v>
      </c>
      <c r="J116" s="250">
        <f t="shared" si="63"/>
        <v>0</v>
      </c>
      <c r="K116" s="250">
        <f t="shared" si="63"/>
        <v>0</v>
      </c>
      <c r="L116" s="250">
        <f>SUM(L117)</f>
        <v>10000</v>
      </c>
      <c r="M116" s="250">
        <f t="shared" si="63"/>
        <v>10000</v>
      </c>
      <c r="N116" s="250">
        <f t="shared" si="63"/>
        <v>10000</v>
      </c>
      <c r="O116" s="250">
        <f t="shared" si="63"/>
        <v>10000</v>
      </c>
      <c r="P116" s="250">
        <f t="shared" si="63"/>
        <v>0</v>
      </c>
      <c r="Q116" s="250">
        <f t="shared" si="63"/>
        <v>0</v>
      </c>
      <c r="R116" s="250">
        <f t="shared" si="63"/>
        <v>0</v>
      </c>
      <c r="S116" s="250">
        <f t="shared" si="63"/>
        <v>0</v>
      </c>
      <c r="T116" s="250">
        <f t="shared" si="63"/>
        <v>100</v>
      </c>
      <c r="U116" s="250">
        <f t="shared" si="63"/>
        <v>0</v>
      </c>
      <c r="V116" s="270">
        <f t="shared" si="64"/>
        <v>0</v>
      </c>
      <c r="W116" s="9"/>
      <c r="X116" s="9"/>
      <c r="Y116" s="9"/>
      <c r="Z116" s="9"/>
      <c r="AA116" s="9"/>
      <c r="AB116" s="9">
        <f t="shared" si="50"/>
        <v>0</v>
      </c>
      <c r="AC116" s="9"/>
      <c r="AD116" s="9"/>
    </row>
    <row r="117" spans="1:30" s="2" customFormat="1">
      <c r="A117" s="173"/>
      <c r="B117" s="150"/>
      <c r="C117" s="146">
        <v>3</v>
      </c>
      <c r="D117" s="147" t="s">
        <v>11</v>
      </c>
      <c r="E117" s="148" t="e">
        <f t="shared" si="63"/>
        <v>#REF!</v>
      </c>
      <c r="F117" s="148" t="e">
        <f t="shared" si="63"/>
        <v>#REF!</v>
      </c>
      <c r="G117" s="148" t="e">
        <f t="shared" si="63"/>
        <v>#REF!</v>
      </c>
      <c r="H117" s="148">
        <f t="shared" si="63"/>
        <v>0</v>
      </c>
      <c r="I117" s="148">
        <f t="shared" si="63"/>
        <v>0</v>
      </c>
      <c r="J117" s="148">
        <f t="shared" si="63"/>
        <v>0</v>
      </c>
      <c r="K117" s="148">
        <f t="shared" si="63"/>
        <v>0</v>
      </c>
      <c r="L117" s="148">
        <f>SUM(L118)</f>
        <v>10000</v>
      </c>
      <c r="M117" s="148">
        <f t="shared" si="63"/>
        <v>10000</v>
      </c>
      <c r="N117" s="148">
        <f t="shared" si="63"/>
        <v>10000</v>
      </c>
      <c r="O117" s="148">
        <f t="shared" si="63"/>
        <v>10000</v>
      </c>
      <c r="P117" s="148">
        <f t="shared" si="63"/>
        <v>0</v>
      </c>
      <c r="Q117" s="148">
        <f t="shared" si="63"/>
        <v>0</v>
      </c>
      <c r="R117" s="148">
        <f t="shared" si="63"/>
        <v>0</v>
      </c>
      <c r="S117" s="148">
        <f t="shared" si="63"/>
        <v>0</v>
      </c>
      <c r="T117" s="148">
        <f t="shared" si="63"/>
        <v>100</v>
      </c>
      <c r="U117" s="148">
        <f t="shared" si="63"/>
        <v>0</v>
      </c>
      <c r="V117" s="231">
        <f t="shared" si="54"/>
        <v>0</v>
      </c>
      <c r="W117" s="18"/>
      <c r="X117" s="18"/>
      <c r="Y117" s="18"/>
      <c r="Z117" s="18"/>
      <c r="AA117" s="18"/>
      <c r="AB117" s="9">
        <f t="shared" si="50"/>
        <v>0</v>
      </c>
      <c r="AC117" s="18"/>
      <c r="AD117" s="18"/>
    </row>
    <row r="118" spans="1:30" s="2" customFormat="1">
      <c r="A118" s="173"/>
      <c r="B118" s="145"/>
      <c r="C118" s="146">
        <v>32</v>
      </c>
      <c r="D118" s="147" t="s">
        <v>16</v>
      </c>
      <c r="E118" s="148" t="e">
        <f t="shared" si="63"/>
        <v>#REF!</v>
      </c>
      <c r="F118" s="148" t="e">
        <f t="shared" si="63"/>
        <v>#REF!</v>
      </c>
      <c r="G118" s="148" t="e">
        <f t="shared" si="63"/>
        <v>#REF!</v>
      </c>
      <c r="H118" s="148">
        <f t="shared" si="63"/>
        <v>0</v>
      </c>
      <c r="I118" s="148">
        <f t="shared" si="63"/>
        <v>0</v>
      </c>
      <c r="J118" s="148">
        <f t="shared" si="63"/>
        <v>0</v>
      </c>
      <c r="K118" s="148">
        <f t="shared" si="63"/>
        <v>0</v>
      </c>
      <c r="L118" s="148">
        <f t="shared" si="63"/>
        <v>10000</v>
      </c>
      <c r="M118" s="148">
        <f t="shared" si="63"/>
        <v>10000</v>
      </c>
      <c r="N118" s="148">
        <f t="shared" si="63"/>
        <v>10000</v>
      </c>
      <c r="O118" s="148">
        <f t="shared" si="63"/>
        <v>10000</v>
      </c>
      <c r="P118" s="148">
        <f t="shared" si="63"/>
        <v>0</v>
      </c>
      <c r="Q118" s="148">
        <f t="shared" si="63"/>
        <v>0</v>
      </c>
      <c r="R118" s="148">
        <f t="shared" si="63"/>
        <v>0</v>
      </c>
      <c r="S118" s="148">
        <f t="shared" si="63"/>
        <v>0</v>
      </c>
      <c r="T118" s="148">
        <f t="shared" si="63"/>
        <v>100</v>
      </c>
      <c r="U118" s="148">
        <f t="shared" si="63"/>
        <v>0</v>
      </c>
      <c r="V118" s="231">
        <f t="shared" si="54"/>
        <v>0</v>
      </c>
      <c r="W118" s="18"/>
      <c r="X118" s="18"/>
      <c r="Y118" s="18"/>
      <c r="Z118" s="18"/>
      <c r="AA118" s="18"/>
      <c r="AB118" s="9">
        <f t="shared" si="50"/>
        <v>0</v>
      </c>
      <c r="AC118" s="18"/>
      <c r="AD118" s="18"/>
    </row>
    <row r="119" spans="1:30" s="2" customFormat="1">
      <c r="A119" s="173"/>
      <c r="B119" s="150"/>
      <c r="C119" s="146">
        <v>323</v>
      </c>
      <c r="D119" s="147" t="s">
        <v>131</v>
      </c>
      <c r="E119" s="148" t="e">
        <f>SUM(#REF!)</f>
        <v>#REF!</v>
      </c>
      <c r="F119" s="148" t="e">
        <f>SUM(#REF!)</f>
        <v>#REF!</v>
      </c>
      <c r="G119" s="148" t="e">
        <f>SUM(#REF!)</f>
        <v>#REF!</v>
      </c>
      <c r="H119" s="148">
        <f t="shared" ref="H119:U119" si="65">SUM(H120:H120)</f>
        <v>0</v>
      </c>
      <c r="I119" s="148">
        <f t="shared" si="65"/>
        <v>0</v>
      </c>
      <c r="J119" s="148">
        <f t="shared" si="65"/>
        <v>0</v>
      </c>
      <c r="K119" s="148">
        <f t="shared" si="65"/>
        <v>0</v>
      </c>
      <c r="L119" s="148">
        <f t="shared" si="65"/>
        <v>10000</v>
      </c>
      <c r="M119" s="148">
        <f t="shared" si="65"/>
        <v>10000</v>
      </c>
      <c r="N119" s="148">
        <f t="shared" si="65"/>
        <v>10000</v>
      </c>
      <c r="O119" s="148">
        <f t="shared" si="65"/>
        <v>10000</v>
      </c>
      <c r="P119" s="148">
        <f t="shared" si="65"/>
        <v>0</v>
      </c>
      <c r="Q119" s="148">
        <f t="shared" si="65"/>
        <v>0</v>
      </c>
      <c r="R119" s="148">
        <f t="shared" si="65"/>
        <v>0</v>
      </c>
      <c r="S119" s="148">
        <f t="shared" si="65"/>
        <v>0</v>
      </c>
      <c r="T119" s="148">
        <f t="shared" si="65"/>
        <v>100</v>
      </c>
      <c r="U119" s="148">
        <f t="shared" si="65"/>
        <v>0</v>
      </c>
      <c r="V119" s="231">
        <f t="shared" si="54"/>
        <v>0</v>
      </c>
      <c r="W119" s="18"/>
      <c r="X119" s="18"/>
      <c r="Y119" s="18"/>
      <c r="Z119" s="18"/>
      <c r="AA119" s="18"/>
      <c r="AB119" s="9">
        <f t="shared" si="50"/>
        <v>0</v>
      </c>
      <c r="AC119" s="18"/>
      <c r="AD119" s="18"/>
    </row>
    <row r="120" spans="1:30" hidden="1">
      <c r="A120" s="173"/>
      <c r="B120" s="150"/>
      <c r="C120" s="146">
        <v>32371</v>
      </c>
      <c r="D120" s="147" t="s">
        <v>264</v>
      </c>
      <c r="E120" s="148"/>
      <c r="F120" s="148"/>
      <c r="G120" s="148"/>
      <c r="H120" s="148"/>
      <c r="I120" s="148"/>
      <c r="J120" s="148"/>
      <c r="K120" s="148"/>
      <c r="L120" s="148">
        <v>10000</v>
      </c>
      <c r="M120" s="148">
        <v>10000</v>
      </c>
      <c r="N120" s="149">
        <v>10000</v>
      </c>
      <c r="O120" s="149">
        <v>10000</v>
      </c>
      <c r="P120" s="149"/>
      <c r="Q120" s="148"/>
      <c r="R120" s="149"/>
      <c r="S120" s="149"/>
      <c r="T120" s="149">
        <f t="shared" ref="T120:T126" si="66">SUM(M120/L120*100)</f>
        <v>100</v>
      </c>
      <c r="U120" s="149">
        <f t="shared" ref="U120" si="67">SUM(Q120/M120*100)</f>
        <v>0</v>
      </c>
      <c r="V120" s="231">
        <f t="shared" si="54"/>
        <v>0</v>
      </c>
      <c r="W120" s="9"/>
      <c r="X120" s="9"/>
      <c r="Y120" s="9"/>
      <c r="Z120" s="9"/>
      <c r="AA120" s="9"/>
      <c r="AB120" s="9">
        <f t="shared" si="50"/>
        <v>0</v>
      </c>
      <c r="AC120" s="9"/>
      <c r="AD120" s="9"/>
    </row>
    <row r="121" spans="1:30">
      <c r="A121" s="239" t="s">
        <v>270</v>
      </c>
      <c r="B121" s="240"/>
      <c r="C121" s="242" t="s">
        <v>30</v>
      </c>
      <c r="D121" s="243" t="s">
        <v>37</v>
      </c>
      <c r="E121" s="244">
        <f t="shared" ref="E121:U125" si="68">SUM(E122)</f>
        <v>13210.38</v>
      </c>
      <c r="F121" s="244">
        <f t="shared" si="68"/>
        <v>11000</v>
      </c>
      <c r="G121" s="244">
        <f t="shared" si="68"/>
        <v>11000</v>
      </c>
      <c r="H121" s="244">
        <f t="shared" si="68"/>
        <v>11000</v>
      </c>
      <c r="I121" s="244">
        <f t="shared" si="68"/>
        <v>13000</v>
      </c>
      <c r="J121" s="244">
        <f t="shared" si="68"/>
        <v>6644.83</v>
      </c>
      <c r="K121" s="244" t="e">
        <f t="shared" si="68"/>
        <v>#REF!</v>
      </c>
      <c r="L121" s="244">
        <f t="shared" si="68"/>
        <v>16000</v>
      </c>
      <c r="M121" s="244">
        <f t="shared" si="68"/>
        <v>16000</v>
      </c>
      <c r="N121" s="244">
        <f t="shared" si="68"/>
        <v>16000</v>
      </c>
      <c r="O121" s="244">
        <f t="shared" si="68"/>
        <v>25000</v>
      </c>
      <c r="P121" s="244">
        <f t="shared" si="68"/>
        <v>25000</v>
      </c>
      <c r="Q121" s="244">
        <f t="shared" si="68"/>
        <v>25000</v>
      </c>
      <c r="R121" s="244">
        <f t="shared" si="68"/>
        <v>0</v>
      </c>
      <c r="S121" s="244">
        <f t="shared" si="68"/>
        <v>0</v>
      </c>
      <c r="T121" s="244">
        <f t="shared" si="68"/>
        <v>100</v>
      </c>
      <c r="U121" s="244">
        <f t="shared" si="68"/>
        <v>0</v>
      </c>
      <c r="V121" s="269">
        <f t="shared" ref="V121:V123" si="69">SUM(V122)</f>
        <v>25000</v>
      </c>
      <c r="W121" s="9"/>
      <c r="X121" s="9"/>
      <c r="Y121" s="9"/>
      <c r="Z121" s="9"/>
      <c r="AA121" s="9"/>
      <c r="AB121" s="9">
        <f t="shared" ref="AB121:AB181" si="70">SUM(W121:AA121)</f>
        <v>0</v>
      </c>
      <c r="AC121" s="9"/>
      <c r="AD121" s="9"/>
    </row>
    <row r="122" spans="1:30">
      <c r="A122" s="245"/>
      <c r="B122" s="246"/>
      <c r="C122" s="248" t="s">
        <v>151</v>
      </c>
      <c r="D122" s="249"/>
      <c r="E122" s="250">
        <f t="shared" si="68"/>
        <v>13210.38</v>
      </c>
      <c r="F122" s="250">
        <f t="shared" si="68"/>
        <v>11000</v>
      </c>
      <c r="G122" s="250">
        <f t="shared" si="68"/>
        <v>11000</v>
      </c>
      <c r="H122" s="250">
        <f t="shared" si="68"/>
        <v>11000</v>
      </c>
      <c r="I122" s="250">
        <f t="shared" si="68"/>
        <v>13000</v>
      </c>
      <c r="J122" s="250">
        <f t="shared" si="68"/>
        <v>6644.83</v>
      </c>
      <c r="K122" s="250" t="e">
        <f t="shared" si="68"/>
        <v>#REF!</v>
      </c>
      <c r="L122" s="250">
        <f t="shared" si="68"/>
        <v>16000</v>
      </c>
      <c r="M122" s="250">
        <f t="shared" si="68"/>
        <v>16000</v>
      </c>
      <c r="N122" s="250">
        <f t="shared" si="68"/>
        <v>16000</v>
      </c>
      <c r="O122" s="250">
        <f t="shared" si="68"/>
        <v>25000</v>
      </c>
      <c r="P122" s="250">
        <f t="shared" si="68"/>
        <v>25000</v>
      </c>
      <c r="Q122" s="250">
        <f t="shared" si="68"/>
        <v>25000</v>
      </c>
      <c r="R122" s="250">
        <f t="shared" si="68"/>
        <v>0</v>
      </c>
      <c r="S122" s="250">
        <f t="shared" si="68"/>
        <v>0</v>
      </c>
      <c r="T122" s="250">
        <f t="shared" si="68"/>
        <v>100</v>
      </c>
      <c r="U122" s="250">
        <f t="shared" si="68"/>
        <v>0</v>
      </c>
      <c r="V122" s="270">
        <f t="shared" si="69"/>
        <v>25000</v>
      </c>
      <c r="W122" s="9"/>
      <c r="X122" s="9"/>
      <c r="Y122" s="9"/>
      <c r="Z122" s="9"/>
      <c r="AA122" s="9"/>
      <c r="AB122" s="9">
        <f t="shared" si="70"/>
        <v>0</v>
      </c>
      <c r="AC122" s="9"/>
      <c r="AD122" s="9"/>
    </row>
    <row r="123" spans="1:30" s="2" customFormat="1">
      <c r="A123" s="173"/>
      <c r="B123" s="150"/>
      <c r="C123" s="146">
        <v>3</v>
      </c>
      <c r="D123" s="147" t="s">
        <v>11</v>
      </c>
      <c r="E123" s="148">
        <f t="shared" si="68"/>
        <v>13210.38</v>
      </c>
      <c r="F123" s="148">
        <f t="shared" si="68"/>
        <v>11000</v>
      </c>
      <c r="G123" s="148">
        <f t="shared" si="68"/>
        <v>11000</v>
      </c>
      <c r="H123" s="148">
        <f t="shared" si="68"/>
        <v>11000</v>
      </c>
      <c r="I123" s="148">
        <f t="shared" si="68"/>
        <v>13000</v>
      </c>
      <c r="J123" s="148">
        <f t="shared" si="68"/>
        <v>6644.83</v>
      </c>
      <c r="K123" s="148" t="e">
        <f t="shared" si="68"/>
        <v>#REF!</v>
      </c>
      <c r="L123" s="148">
        <f t="shared" si="68"/>
        <v>16000</v>
      </c>
      <c r="M123" s="148">
        <f t="shared" si="68"/>
        <v>16000</v>
      </c>
      <c r="N123" s="148">
        <f t="shared" si="68"/>
        <v>16000</v>
      </c>
      <c r="O123" s="148">
        <f t="shared" si="68"/>
        <v>25000</v>
      </c>
      <c r="P123" s="148">
        <f t="shared" si="68"/>
        <v>25000</v>
      </c>
      <c r="Q123" s="148">
        <f t="shared" si="68"/>
        <v>25000</v>
      </c>
      <c r="R123" s="148">
        <f t="shared" si="68"/>
        <v>0</v>
      </c>
      <c r="S123" s="148">
        <f t="shared" si="68"/>
        <v>0</v>
      </c>
      <c r="T123" s="148">
        <f t="shared" si="68"/>
        <v>100</v>
      </c>
      <c r="U123" s="148">
        <f t="shared" si="68"/>
        <v>0</v>
      </c>
      <c r="V123" s="271">
        <f t="shared" si="69"/>
        <v>25000</v>
      </c>
      <c r="W123" s="18"/>
      <c r="X123" s="18"/>
      <c r="Y123" s="18"/>
      <c r="Z123" s="18"/>
      <c r="AA123" s="18"/>
      <c r="AB123" s="9">
        <f t="shared" si="70"/>
        <v>0</v>
      </c>
      <c r="AC123" s="18"/>
      <c r="AD123" s="18"/>
    </row>
    <row r="124" spans="1:30" s="2" customFormat="1">
      <c r="A124" s="173"/>
      <c r="B124" s="145"/>
      <c r="C124" s="146">
        <v>34</v>
      </c>
      <c r="D124" s="147" t="s">
        <v>21</v>
      </c>
      <c r="E124" s="148">
        <f t="shared" ref="E124:U124" si="71">SUM(E125)</f>
        <v>13210.38</v>
      </c>
      <c r="F124" s="148">
        <f t="shared" si="71"/>
        <v>11000</v>
      </c>
      <c r="G124" s="148">
        <f t="shared" si="71"/>
        <v>11000</v>
      </c>
      <c r="H124" s="148">
        <f t="shared" si="71"/>
        <v>11000</v>
      </c>
      <c r="I124" s="148">
        <f t="shared" si="71"/>
        <v>13000</v>
      </c>
      <c r="J124" s="148">
        <f t="shared" si="71"/>
        <v>6644.83</v>
      </c>
      <c r="K124" s="148" t="e">
        <f t="shared" si="71"/>
        <v>#REF!</v>
      </c>
      <c r="L124" s="148">
        <f t="shared" si="71"/>
        <v>16000</v>
      </c>
      <c r="M124" s="148">
        <f t="shared" si="71"/>
        <v>16000</v>
      </c>
      <c r="N124" s="148">
        <f t="shared" si="71"/>
        <v>16000</v>
      </c>
      <c r="O124" s="148">
        <f t="shared" si="71"/>
        <v>25000</v>
      </c>
      <c r="P124" s="148">
        <f t="shared" si="71"/>
        <v>25000</v>
      </c>
      <c r="Q124" s="148">
        <v>25000</v>
      </c>
      <c r="R124" s="148">
        <f t="shared" si="71"/>
        <v>0</v>
      </c>
      <c r="S124" s="148">
        <f t="shared" si="71"/>
        <v>0</v>
      </c>
      <c r="T124" s="148">
        <f t="shared" si="71"/>
        <v>100</v>
      </c>
      <c r="U124" s="148">
        <f t="shared" si="71"/>
        <v>0</v>
      </c>
      <c r="V124" s="231">
        <v>25000</v>
      </c>
      <c r="W124" s="18"/>
      <c r="X124" s="18"/>
      <c r="Y124" s="18"/>
      <c r="Z124" s="18"/>
      <c r="AA124" s="18"/>
      <c r="AB124" s="9">
        <f t="shared" si="70"/>
        <v>0</v>
      </c>
      <c r="AC124" s="18"/>
      <c r="AD124" s="18"/>
    </row>
    <row r="125" spans="1:30" s="2" customFormat="1">
      <c r="A125" s="173"/>
      <c r="B125" s="150"/>
      <c r="C125" s="146">
        <v>343</v>
      </c>
      <c r="D125" s="147" t="s">
        <v>132</v>
      </c>
      <c r="E125" s="148">
        <f t="shared" si="68"/>
        <v>13210.38</v>
      </c>
      <c r="F125" s="148">
        <f t="shared" si="68"/>
        <v>11000</v>
      </c>
      <c r="G125" s="148">
        <f t="shared" si="68"/>
        <v>11000</v>
      </c>
      <c r="H125" s="148">
        <f t="shared" si="68"/>
        <v>11000</v>
      </c>
      <c r="I125" s="148">
        <f t="shared" si="68"/>
        <v>13000</v>
      </c>
      <c r="J125" s="148">
        <f t="shared" si="68"/>
        <v>6644.83</v>
      </c>
      <c r="K125" s="148" t="e">
        <f t="shared" si="68"/>
        <v>#REF!</v>
      </c>
      <c r="L125" s="148">
        <f t="shared" si="68"/>
        <v>16000</v>
      </c>
      <c r="M125" s="148">
        <f t="shared" si="68"/>
        <v>16000</v>
      </c>
      <c r="N125" s="148">
        <f t="shared" si="68"/>
        <v>16000</v>
      </c>
      <c r="O125" s="148">
        <f t="shared" si="68"/>
        <v>25000</v>
      </c>
      <c r="P125" s="148">
        <f t="shared" si="68"/>
        <v>25000</v>
      </c>
      <c r="Q125" s="148">
        <f t="shared" si="68"/>
        <v>0</v>
      </c>
      <c r="R125" s="148">
        <f t="shared" si="68"/>
        <v>0</v>
      </c>
      <c r="S125" s="148">
        <f t="shared" si="68"/>
        <v>0</v>
      </c>
      <c r="T125" s="148">
        <f t="shared" si="68"/>
        <v>100</v>
      </c>
      <c r="U125" s="148">
        <f t="shared" si="68"/>
        <v>0</v>
      </c>
      <c r="V125" s="231">
        <f t="shared" ref="V125:V144" si="72">SUM(Q125/O125*100)</f>
        <v>0</v>
      </c>
      <c r="W125" s="18"/>
      <c r="X125" s="18"/>
      <c r="Y125" s="18"/>
      <c r="Z125" s="18"/>
      <c r="AA125" s="18"/>
      <c r="AB125" s="9">
        <f t="shared" si="70"/>
        <v>0</v>
      </c>
      <c r="AC125" s="18"/>
      <c r="AD125" s="18"/>
    </row>
    <row r="126" spans="1:30" hidden="1">
      <c r="A126" s="173"/>
      <c r="B126" s="150"/>
      <c r="C126" s="146">
        <v>34311</v>
      </c>
      <c r="D126" s="147" t="s">
        <v>37</v>
      </c>
      <c r="E126" s="148">
        <v>13210.38</v>
      </c>
      <c r="F126" s="148">
        <v>11000</v>
      </c>
      <c r="G126" s="148">
        <v>11000</v>
      </c>
      <c r="H126" s="148">
        <v>11000</v>
      </c>
      <c r="I126" s="148">
        <v>13000</v>
      </c>
      <c r="J126" s="148">
        <v>6644.83</v>
      </c>
      <c r="K126" s="148" t="e">
        <f>#REF!/H126*100</f>
        <v>#REF!</v>
      </c>
      <c r="L126" s="148">
        <v>16000</v>
      </c>
      <c r="M126" s="148">
        <v>16000</v>
      </c>
      <c r="N126" s="148">
        <v>16000</v>
      </c>
      <c r="O126" s="148">
        <v>25000</v>
      </c>
      <c r="P126" s="148">
        <v>25000</v>
      </c>
      <c r="Q126" s="148"/>
      <c r="R126" s="149"/>
      <c r="S126" s="149"/>
      <c r="T126" s="149">
        <f t="shared" si="66"/>
        <v>100</v>
      </c>
      <c r="U126" s="149">
        <v>0</v>
      </c>
      <c r="V126" s="231">
        <f t="shared" si="72"/>
        <v>0</v>
      </c>
      <c r="W126" s="9">
        <v>25000</v>
      </c>
      <c r="X126" s="9"/>
      <c r="Y126" s="9"/>
      <c r="Z126" s="9"/>
      <c r="AA126" s="9"/>
      <c r="AB126" s="9">
        <f t="shared" si="70"/>
        <v>25000</v>
      </c>
      <c r="AC126" s="9"/>
      <c r="AD126" s="9"/>
    </row>
    <row r="127" spans="1:30">
      <c r="A127" s="239" t="s">
        <v>271</v>
      </c>
      <c r="B127" s="240"/>
      <c r="C127" s="242" t="s">
        <v>30</v>
      </c>
      <c r="D127" s="243" t="s">
        <v>169</v>
      </c>
      <c r="E127" s="244">
        <f t="shared" ref="E127:V127" si="73">SUM(E128)</f>
        <v>637770.69000000006</v>
      </c>
      <c r="F127" s="244">
        <f t="shared" si="73"/>
        <v>373500</v>
      </c>
      <c r="G127" s="244">
        <f t="shared" si="73"/>
        <v>325000</v>
      </c>
      <c r="H127" s="244" t="e">
        <f t="shared" si="73"/>
        <v>#REF!</v>
      </c>
      <c r="I127" s="244" t="e">
        <f t="shared" si="73"/>
        <v>#REF!</v>
      </c>
      <c r="J127" s="244" t="e">
        <f t="shared" si="73"/>
        <v>#REF!</v>
      </c>
      <c r="K127" s="244" t="e">
        <f t="shared" si="73"/>
        <v>#REF!</v>
      </c>
      <c r="L127" s="244" t="e">
        <f t="shared" si="73"/>
        <v>#REF!</v>
      </c>
      <c r="M127" s="244" t="e">
        <f t="shared" si="73"/>
        <v>#REF!</v>
      </c>
      <c r="N127" s="244">
        <f t="shared" si="73"/>
        <v>370000</v>
      </c>
      <c r="O127" s="244">
        <f t="shared" si="73"/>
        <v>320000</v>
      </c>
      <c r="P127" s="244">
        <f t="shared" si="73"/>
        <v>315000</v>
      </c>
      <c r="Q127" s="244">
        <f t="shared" si="73"/>
        <v>315000</v>
      </c>
      <c r="R127" s="244" t="e">
        <f t="shared" si="73"/>
        <v>#REF!</v>
      </c>
      <c r="S127" s="244" t="e">
        <f t="shared" si="73"/>
        <v>#REF!</v>
      </c>
      <c r="T127" s="244" t="e">
        <f t="shared" si="73"/>
        <v>#REF!</v>
      </c>
      <c r="U127" s="244" t="e">
        <f t="shared" si="73"/>
        <v>#REF!</v>
      </c>
      <c r="V127" s="269">
        <f t="shared" si="73"/>
        <v>315000</v>
      </c>
      <c r="W127" s="9"/>
      <c r="X127" s="9"/>
      <c r="Y127" s="9"/>
      <c r="Z127" s="9"/>
      <c r="AA127" s="9"/>
      <c r="AB127" s="9">
        <f t="shared" si="70"/>
        <v>0</v>
      </c>
      <c r="AC127" s="9"/>
      <c r="AD127" s="9"/>
    </row>
    <row r="128" spans="1:30">
      <c r="A128" s="245"/>
      <c r="B128" s="246"/>
      <c r="C128" s="248" t="s">
        <v>151</v>
      </c>
      <c r="D128" s="249"/>
      <c r="E128" s="250">
        <f t="shared" ref="E128:V128" si="74">SUM(E129+E133)</f>
        <v>637770.69000000006</v>
      </c>
      <c r="F128" s="250">
        <f t="shared" si="74"/>
        <v>373500</v>
      </c>
      <c r="G128" s="250">
        <f t="shared" si="74"/>
        <v>325000</v>
      </c>
      <c r="H128" s="250" t="e">
        <f t="shared" si="74"/>
        <v>#REF!</v>
      </c>
      <c r="I128" s="250" t="e">
        <f t="shared" si="74"/>
        <v>#REF!</v>
      </c>
      <c r="J128" s="250" t="e">
        <f t="shared" si="74"/>
        <v>#REF!</v>
      </c>
      <c r="K128" s="250" t="e">
        <f t="shared" si="74"/>
        <v>#REF!</v>
      </c>
      <c r="L128" s="250" t="e">
        <f>SUM(L129+L133)</f>
        <v>#REF!</v>
      </c>
      <c r="M128" s="250" t="e">
        <f t="shared" si="74"/>
        <v>#REF!</v>
      </c>
      <c r="N128" s="250">
        <f t="shared" ref="N128:P128" si="75">SUM(N129+N133)</f>
        <v>370000</v>
      </c>
      <c r="O128" s="250">
        <f t="shared" si="75"/>
        <v>320000</v>
      </c>
      <c r="P128" s="250">
        <f t="shared" si="75"/>
        <v>315000</v>
      </c>
      <c r="Q128" s="250">
        <f t="shared" si="74"/>
        <v>315000</v>
      </c>
      <c r="R128" s="250" t="e">
        <f t="shared" si="74"/>
        <v>#REF!</v>
      </c>
      <c r="S128" s="250" t="e">
        <f t="shared" si="74"/>
        <v>#REF!</v>
      </c>
      <c r="T128" s="250" t="e">
        <f t="shared" si="74"/>
        <v>#REF!</v>
      </c>
      <c r="U128" s="250" t="e">
        <f t="shared" si="74"/>
        <v>#REF!</v>
      </c>
      <c r="V128" s="270">
        <f t="shared" si="74"/>
        <v>315000</v>
      </c>
      <c r="W128" s="9"/>
      <c r="X128" s="9"/>
      <c r="Y128" s="9"/>
      <c r="Z128" s="9"/>
      <c r="AA128" s="9"/>
      <c r="AB128" s="9">
        <f t="shared" si="70"/>
        <v>0</v>
      </c>
      <c r="AC128" s="9"/>
      <c r="AD128" s="9"/>
    </row>
    <row r="129" spans="1:30" s="2" customFormat="1">
      <c r="A129" s="173"/>
      <c r="B129" s="150"/>
      <c r="C129" s="146">
        <v>3</v>
      </c>
      <c r="D129" s="147" t="s">
        <v>11</v>
      </c>
      <c r="E129" s="148">
        <f>SUM(E130)</f>
        <v>53052.160000000003</v>
      </c>
      <c r="F129" s="148">
        <f t="shared" ref="F129:U131" si="76">SUM(F130)</f>
        <v>20500</v>
      </c>
      <c r="G129" s="148">
        <f t="shared" si="76"/>
        <v>25000</v>
      </c>
      <c r="H129" s="148">
        <f t="shared" si="76"/>
        <v>25000</v>
      </c>
      <c r="I129" s="148">
        <f t="shared" si="76"/>
        <v>12000</v>
      </c>
      <c r="J129" s="148">
        <f t="shared" si="76"/>
        <v>10654.97</v>
      </c>
      <c r="K129" s="148" t="e">
        <f t="shared" si="76"/>
        <v>#REF!</v>
      </c>
      <c r="L129" s="148">
        <f t="shared" si="76"/>
        <v>18000</v>
      </c>
      <c r="M129" s="148">
        <f t="shared" si="76"/>
        <v>20000</v>
      </c>
      <c r="N129" s="148">
        <f t="shared" si="76"/>
        <v>20000</v>
      </c>
      <c r="O129" s="148">
        <f t="shared" si="76"/>
        <v>20000</v>
      </c>
      <c r="P129" s="148">
        <f t="shared" si="76"/>
        <v>15000</v>
      </c>
      <c r="Q129" s="148">
        <f t="shared" si="76"/>
        <v>15000</v>
      </c>
      <c r="R129" s="148">
        <f t="shared" si="76"/>
        <v>0</v>
      </c>
      <c r="S129" s="148">
        <f t="shared" si="76"/>
        <v>0</v>
      </c>
      <c r="T129" s="148">
        <f t="shared" si="76"/>
        <v>0</v>
      </c>
      <c r="U129" s="148">
        <f t="shared" si="76"/>
        <v>0</v>
      </c>
      <c r="V129" s="271">
        <f t="shared" ref="V129" si="77">SUM(V130)</f>
        <v>15000</v>
      </c>
      <c r="W129" s="18"/>
      <c r="X129" s="18"/>
      <c r="Y129" s="18"/>
      <c r="Z129" s="18"/>
      <c r="AA129" s="18"/>
      <c r="AB129" s="9">
        <f t="shared" si="70"/>
        <v>0</v>
      </c>
      <c r="AC129" s="18"/>
      <c r="AD129" s="18"/>
    </row>
    <row r="130" spans="1:30" s="2" customFormat="1">
      <c r="A130" s="173"/>
      <c r="B130" s="145"/>
      <c r="C130" s="146">
        <v>34</v>
      </c>
      <c r="D130" s="147" t="s">
        <v>21</v>
      </c>
      <c r="E130" s="148">
        <f>SUM(E131)</f>
        <v>53052.160000000003</v>
      </c>
      <c r="F130" s="148">
        <f t="shared" si="76"/>
        <v>20500</v>
      </c>
      <c r="G130" s="148">
        <f t="shared" si="76"/>
        <v>25000</v>
      </c>
      <c r="H130" s="148">
        <f t="shared" si="76"/>
        <v>25000</v>
      </c>
      <c r="I130" s="148">
        <f t="shared" si="76"/>
        <v>12000</v>
      </c>
      <c r="J130" s="148">
        <f t="shared" si="76"/>
        <v>10654.97</v>
      </c>
      <c r="K130" s="148" t="e">
        <f t="shared" si="76"/>
        <v>#REF!</v>
      </c>
      <c r="L130" s="148">
        <f t="shared" si="76"/>
        <v>18000</v>
      </c>
      <c r="M130" s="148">
        <f t="shared" si="76"/>
        <v>20000</v>
      </c>
      <c r="N130" s="148">
        <f t="shared" si="76"/>
        <v>20000</v>
      </c>
      <c r="O130" s="148">
        <f t="shared" si="76"/>
        <v>20000</v>
      </c>
      <c r="P130" s="148">
        <f t="shared" si="76"/>
        <v>15000</v>
      </c>
      <c r="Q130" s="148">
        <v>15000</v>
      </c>
      <c r="R130" s="148">
        <f t="shared" si="76"/>
        <v>0</v>
      </c>
      <c r="S130" s="148">
        <f t="shared" si="76"/>
        <v>0</v>
      </c>
      <c r="T130" s="148">
        <f t="shared" si="76"/>
        <v>0</v>
      </c>
      <c r="U130" s="148">
        <f t="shared" si="76"/>
        <v>0</v>
      </c>
      <c r="V130" s="231">
        <v>15000</v>
      </c>
      <c r="W130" s="18"/>
      <c r="X130" s="18"/>
      <c r="Y130" s="18"/>
      <c r="Z130" s="18"/>
      <c r="AA130" s="18"/>
      <c r="AB130" s="9">
        <f t="shared" si="70"/>
        <v>0</v>
      </c>
      <c r="AC130" s="18"/>
      <c r="AD130" s="18"/>
    </row>
    <row r="131" spans="1:30" s="2" customFormat="1">
      <c r="A131" s="173"/>
      <c r="B131" s="145"/>
      <c r="C131" s="146">
        <v>342</v>
      </c>
      <c r="D131" s="147" t="s">
        <v>118</v>
      </c>
      <c r="E131" s="148">
        <f>SUM(E132)</f>
        <v>53052.160000000003</v>
      </c>
      <c r="F131" s="148">
        <f>SUM(F132)</f>
        <v>20500</v>
      </c>
      <c r="G131" s="148">
        <f>SUM(G132)</f>
        <v>25000</v>
      </c>
      <c r="H131" s="148">
        <f>SUM(H132)</f>
        <v>25000</v>
      </c>
      <c r="I131" s="148">
        <f t="shared" si="76"/>
        <v>12000</v>
      </c>
      <c r="J131" s="148">
        <f t="shared" si="76"/>
        <v>10654.97</v>
      </c>
      <c r="K131" s="148" t="e">
        <f t="shared" si="76"/>
        <v>#REF!</v>
      </c>
      <c r="L131" s="148">
        <f t="shared" si="76"/>
        <v>18000</v>
      </c>
      <c r="M131" s="148">
        <f t="shared" si="76"/>
        <v>20000</v>
      </c>
      <c r="N131" s="148">
        <f t="shared" si="76"/>
        <v>20000</v>
      </c>
      <c r="O131" s="148">
        <f t="shared" si="76"/>
        <v>20000</v>
      </c>
      <c r="P131" s="148">
        <f t="shared" si="76"/>
        <v>15000</v>
      </c>
      <c r="Q131" s="148">
        <f t="shared" si="76"/>
        <v>0</v>
      </c>
      <c r="R131" s="148">
        <f t="shared" si="76"/>
        <v>0</v>
      </c>
      <c r="S131" s="148">
        <f t="shared" si="76"/>
        <v>0</v>
      </c>
      <c r="T131" s="148">
        <f t="shared" si="76"/>
        <v>0</v>
      </c>
      <c r="U131" s="148">
        <f t="shared" si="76"/>
        <v>0</v>
      </c>
      <c r="V131" s="231">
        <f t="shared" si="72"/>
        <v>0</v>
      </c>
      <c r="W131" s="18"/>
      <c r="X131" s="18"/>
      <c r="Y131" s="18"/>
      <c r="Z131" s="18"/>
      <c r="AA131" s="18"/>
      <c r="AB131" s="9">
        <f t="shared" si="70"/>
        <v>0</v>
      </c>
      <c r="AC131" s="18"/>
      <c r="AD131" s="18"/>
    </row>
    <row r="132" spans="1:30" hidden="1">
      <c r="A132" s="173"/>
      <c r="B132" s="150"/>
      <c r="C132" s="146">
        <v>34221</v>
      </c>
      <c r="D132" s="147" t="s">
        <v>118</v>
      </c>
      <c r="E132" s="148">
        <v>53052.160000000003</v>
      </c>
      <c r="F132" s="148">
        <v>20500</v>
      </c>
      <c r="G132" s="148">
        <v>25000</v>
      </c>
      <c r="H132" s="148">
        <v>25000</v>
      </c>
      <c r="I132" s="148">
        <v>12000</v>
      </c>
      <c r="J132" s="148">
        <v>10654.97</v>
      </c>
      <c r="K132" s="148" t="e">
        <f>#REF!/H132*100</f>
        <v>#REF!</v>
      </c>
      <c r="L132" s="148">
        <v>18000</v>
      </c>
      <c r="M132" s="148">
        <v>20000</v>
      </c>
      <c r="N132" s="148">
        <v>20000</v>
      </c>
      <c r="O132" s="148">
        <v>20000</v>
      </c>
      <c r="P132" s="148">
        <v>15000</v>
      </c>
      <c r="Q132" s="148"/>
      <c r="R132" s="149"/>
      <c r="S132" s="149"/>
      <c r="T132" s="149"/>
      <c r="U132" s="149"/>
      <c r="V132" s="231"/>
      <c r="W132" s="9">
        <v>8500</v>
      </c>
      <c r="X132" s="9"/>
      <c r="Y132" s="9"/>
      <c r="Z132" s="9"/>
      <c r="AA132" s="9">
        <v>6500</v>
      </c>
      <c r="AB132" s="9">
        <f t="shared" si="70"/>
        <v>15000</v>
      </c>
      <c r="AC132" s="9"/>
      <c r="AD132" s="9"/>
    </row>
    <row r="133" spans="1:30" s="2" customFormat="1">
      <c r="A133" s="173"/>
      <c r="B133" s="145"/>
      <c r="C133" s="146">
        <v>5</v>
      </c>
      <c r="D133" s="147" t="s">
        <v>25</v>
      </c>
      <c r="E133" s="148">
        <f t="shared" ref="E133:V134" si="78">SUM(E134)</f>
        <v>584718.53</v>
      </c>
      <c r="F133" s="148">
        <f t="shared" si="78"/>
        <v>353000</v>
      </c>
      <c r="G133" s="148">
        <f t="shared" si="78"/>
        <v>300000</v>
      </c>
      <c r="H133" s="148" t="e">
        <f t="shared" si="78"/>
        <v>#REF!</v>
      </c>
      <c r="I133" s="148" t="e">
        <f t="shared" si="78"/>
        <v>#REF!</v>
      </c>
      <c r="J133" s="148" t="e">
        <f t="shared" si="78"/>
        <v>#REF!</v>
      </c>
      <c r="K133" s="148" t="e">
        <f t="shared" si="78"/>
        <v>#REF!</v>
      </c>
      <c r="L133" s="148" t="e">
        <f t="shared" si="78"/>
        <v>#REF!</v>
      </c>
      <c r="M133" s="148" t="e">
        <f t="shared" si="78"/>
        <v>#REF!</v>
      </c>
      <c r="N133" s="148">
        <f t="shared" si="78"/>
        <v>350000</v>
      </c>
      <c r="O133" s="148">
        <f t="shared" si="78"/>
        <v>300000</v>
      </c>
      <c r="P133" s="148">
        <f t="shared" si="78"/>
        <v>300000</v>
      </c>
      <c r="Q133" s="148">
        <f t="shared" si="78"/>
        <v>300000</v>
      </c>
      <c r="R133" s="148" t="e">
        <f t="shared" si="78"/>
        <v>#REF!</v>
      </c>
      <c r="S133" s="148" t="e">
        <f t="shared" si="78"/>
        <v>#REF!</v>
      </c>
      <c r="T133" s="148" t="e">
        <f t="shared" si="78"/>
        <v>#REF!</v>
      </c>
      <c r="U133" s="148" t="e">
        <f t="shared" si="78"/>
        <v>#REF!</v>
      </c>
      <c r="V133" s="271">
        <f t="shared" si="78"/>
        <v>300000</v>
      </c>
      <c r="W133" s="18"/>
      <c r="X133" s="18"/>
      <c r="Y133" s="18"/>
      <c r="Z133" s="18"/>
      <c r="AA133" s="18"/>
      <c r="AB133" s="9">
        <f t="shared" si="70"/>
        <v>0</v>
      </c>
      <c r="AC133" s="18"/>
      <c r="AD133" s="18"/>
    </row>
    <row r="134" spans="1:30" s="2" customFormat="1">
      <c r="A134" s="173"/>
      <c r="B134" s="145"/>
      <c r="C134" s="146">
        <v>54</v>
      </c>
      <c r="D134" s="147" t="s">
        <v>85</v>
      </c>
      <c r="E134" s="148">
        <f>SUM(E135)</f>
        <v>584718.53</v>
      </c>
      <c r="F134" s="148">
        <f t="shared" ref="F134:P135" si="79">SUM(F135)</f>
        <v>353000</v>
      </c>
      <c r="G134" s="148">
        <f t="shared" si="79"/>
        <v>300000</v>
      </c>
      <c r="H134" s="148" t="e">
        <f>SUM(H135+#REF!)</f>
        <v>#REF!</v>
      </c>
      <c r="I134" s="148" t="e">
        <f>SUM(I135+#REF!)</f>
        <v>#REF!</v>
      </c>
      <c r="J134" s="148" t="e">
        <f>SUM(J135+#REF!)</f>
        <v>#REF!</v>
      </c>
      <c r="K134" s="148" t="e">
        <f>SUM(K135+#REF!)</f>
        <v>#REF!</v>
      </c>
      <c r="L134" s="148" t="e">
        <f>SUM(L135+#REF!)</f>
        <v>#REF!</v>
      </c>
      <c r="M134" s="148" t="e">
        <f>SUM(M135+#REF!)</f>
        <v>#REF!</v>
      </c>
      <c r="N134" s="148">
        <f>SUM(N135)</f>
        <v>350000</v>
      </c>
      <c r="O134" s="148">
        <f t="shared" si="78"/>
        <v>300000</v>
      </c>
      <c r="P134" s="148">
        <f t="shared" si="78"/>
        <v>300000</v>
      </c>
      <c r="Q134" s="148">
        <v>300000</v>
      </c>
      <c r="R134" s="148" t="e">
        <f>SUM(R135+#REF!)</f>
        <v>#REF!</v>
      </c>
      <c r="S134" s="148" t="e">
        <f>SUM(S135+#REF!)</f>
        <v>#REF!</v>
      </c>
      <c r="T134" s="148" t="e">
        <f>SUM(T135+#REF!)</f>
        <v>#REF!</v>
      </c>
      <c r="U134" s="148" t="e">
        <f>SUM(U135+#REF!)</f>
        <v>#REF!</v>
      </c>
      <c r="V134" s="231">
        <v>300000</v>
      </c>
      <c r="W134" s="18"/>
      <c r="X134" s="18"/>
      <c r="Y134" s="18"/>
      <c r="Z134" s="18"/>
      <c r="AA134" s="18"/>
      <c r="AB134" s="9">
        <f t="shared" si="70"/>
        <v>0</v>
      </c>
      <c r="AC134" s="18"/>
      <c r="AD134" s="18"/>
    </row>
    <row r="135" spans="1:30" s="2" customFormat="1" hidden="1">
      <c r="A135" s="173"/>
      <c r="B135" s="145"/>
      <c r="C135" s="146">
        <v>542</v>
      </c>
      <c r="D135" s="147" t="s">
        <v>86</v>
      </c>
      <c r="E135" s="148">
        <f>SUM(E136)</f>
        <v>584718.53</v>
      </c>
      <c r="F135" s="148">
        <f t="shared" si="79"/>
        <v>353000</v>
      </c>
      <c r="G135" s="148">
        <f t="shared" si="79"/>
        <v>300000</v>
      </c>
      <c r="H135" s="148">
        <f t="shared" si="79"/>
        <v>300000</v>
      </c>
      <c r="I135" s="148">
        <f t="shared" si="79"/>
        <v>300000</v>
      </c>
      <c r="J135" s="148">
        <f t="shared" si="79"/>
        <v>0</v>
      </c>
      <c r="K135" s="148" t="e">
        <f t="shared" si="79"/>
        <v>#REF!</v>
      </c>
      <c r="L135" s="148">
        <f t="shared" si="79"/>
        <v>300000</v>
      </c>
      <c r="M135" s="148">
        <f t="shared" si="79"/>
        <v>350000</v>
      </c>
      <c r="N135" s="148">
        <f t="shared" si="79"/>
        <v>350000</v>
      </c>
      <c r="O135" s="148">
        <f t="shared" si="79"/>
        <v>300000</v>
      </c>
      <c r="P135" s="148">
        <f t="shared" si="79"/>
        <v>300000</v>
      </c>
      <c r="Q135" s="148"/>
      <c r="R135" s="148"/>
      <c r="S135" s="148"/>
      <c r="T135" s="148"/>
      <c r="U135" s="148"/>
      <c r="V135" s="231"/>
      <c r="W135" s="18"/>
      <c r="X135" s="18"/>
      <c r="Y135" s="18"/>
      <c r="Z135" s="18"/>
      <c r="AA135" s="18"/>
      <c r="AB135" s="9">
        <f t="shared" si="70"/>
        <v>0</v>
      </c>
      <c r="AC135" s="18"/>
      <c r="AD135" s="18"/>
    </row>
    <row r="136" spans="1:30" hidden="1">
      <c r="A136" s="173"/>
      <c r="B136" s="150"/>
      <c r="C136" s="146">
        <v>54211</v>
      </c>
      <c r="D136" s="147" t="s">
        <v>86</v>
      </c>
      <c r="E136" s="148">
        <v>584718.53</v>
      </c>
      <c r="F136" s="148">
        <v>353000</v>
      </c>
      <c r="G136" s="148">
        <v>300000</v>
      </c>
      <c r="H136" s="148">
        <v>300000</v>
      </c>
      <c r="I136" s="148">
        <v>300000</v>
      </c>
      <c r="J136" s="148"/>
      <c r="K136" s="148" t="e">
        <f>#REF!/H136*100</f>
        <v>#REF!</v>
      </c>
      <c r="L136" s="148">
        <v>300000</v>
      </c>
      <c r="M136" s="148">
        <v>350000</v>
      </c>
      <c r="N136" s="148">
        <v>350000</v>
      </c>
      <c r="O136" s="148">
        <v>300000</v>
      </c>
      <c r="P136" s="148">
        <v>300000</v>
      </c>
      <c r="Q136" s="148"/>
      <c r="R136" s="149"/>
      <c r="S136" s="149"/>
      <c r="T136" s="149"/>
      <c r="U136" s="149"/>
      <c r="V136" s="231"/>
      <c r="W136" s="9"/>
      <c r="X136" s="9"/>
      <c r="Y136" s="9"/>
      <c r="Z136" s="9"/>
      <c r="AA136" s="9">
        <v>300000</v>
      </c>
      <c r="AB136" s="9">
        <f t="shared" si="70"/>
        <v>300000</v>
      </c>
      <c r="AC136" s="9"/>
      <c r="AD136" s="9"/>
    </row>
    <row r="137" spans="1:30">
      <c r="A137" s="239" t="s">
        <v>272</v>
      </c>
      <c r="B137" s="240"/>
      <c r="C137" s="242" t="s">
        <v>265</v>
      </c>
      <c r="D137" s="243"/>
      <c r="E137" s="244"/>
      <c r="F137" s="244"/>
      <c r="G137" s="244"/>
      <c r="H137" s="244">
        <f>SUM(H138)</f>
        <v>11000</v>
      </c>
      <c r="I137" s="244">
        <f>SUM(I138)</f>
        <v>25000</v>
      </c>
      <c r="J137" s="244">
        <f>SUM(J138)</f>
        <v>81867.8</v>
      </c>
      <c r="K137" s="244" t="e">
        <f>SUM(K138)</f>
        <v>#REF!</v>
      </c>
      <c r="L137" s="244">
        <f>SUM(L138)</f>
        <v>21000</v>
      </c>
      <c r="M137" s="244">
        <f t="shared" ref="M137:V139" si="80">SUM(M138)</f>
        <v>23000</v>
      </c>
      <c r="N137" s="244">
        <f t="shared" si="80"/>
        <v>23000</v>
      </c>
      <c r="O137" s="244">
        <f t="shared" si="80"/>
        <v>23000</v>
      </c>
      <c r="P137" s="244">
        <f t="shared" si="80"/>
        <v>30000</v>
      </c>
      <c r="Q137" s="244">
        <f t="shared" si="80"/>
        <v>40000</v>
      </c>
      <c r="R137" s="244">
        <f t="shared" si="80"/>
        <v>0</v>
      </c>
      <c r="S137" s="244">
        <f t="shared" si="80"/>
        <v>0</v>
      </c>
      <c r="T137" s="244">
        <f t="shared" si="80"/>
        <v>312.5</v>
      </c>
      <c r="U137" s="244">
        <f t="shared" si="80"/>
        <v>0</v>
      </c>
      <c r="V137" s="269">
        <f t="shared" si="80"/>
        <v>50000</v>
      </c>
      <c r="W137" s="9"/>
      <c r="X137" s="9"/>
      <c r="Y137" s="9"/>
      <c r="Z137" s="9"/>
      <c r="AA137" s="9"/>
      <c r="AB137" s="9">
        <f t="shared" si="70"/>
        <v>0</v>
      </c>
      <c r="AC137" s="9"/>
      <c r="AD137" s="9"/>
    </row>
    <row r="138" spans="1:30">
      <c r="A138" s="245"/>
      <c r="B138" s="247"/>
      <c r="C138" s="248" t="s">
        <v>151</v>
      </c>
      <c r="D138" s="249"/>
      <c r="E138" s="250">
        <f t="shared" ref="E138:U139" si="81">SUM(E139)</f>
        <v>50535.7</v>
      </c>
      <c r="F138" s="250">
        <f t="shared" si="81"/>
        <v>0</v>
      </c>
      <c r="G138" s="250">
        <f t="shared" si="81"/>
        <v>11000</v>
      </c>
      <c r="H138" s="250">
        <f t="shared" si="81"/>
        <v>11000</v>
      </c>
      <c r="I138" s="250">
        <f t="shared" si="81"/>
        <v>25000</v>
      </c>
      <c r="J138" s="250">
        <f t="shared" si="81"/>
        <v>81867.8</v>
      </c>
      <c r="K138" s="250" t="e">
        <f t="shared" si="81"/>
        <v>#REF!</v>
      </c>
      <c r="L138" s="250">
        <f t="shared" si="81"/>
        <v>21000</v>
      </c>
      <c r="M138" s="250">
        <f t="shared" si="81"/>
        <v>23000</v>
      </c>
      <c r="N138" s="250">
        <f t="shared" si="81"/>
        <v>23000</v>
      </c>
      <c r="O138" s="250">
        <f t="shared" si="81"/>
        <v>23000</v>
      </c>
      <c r="P138" s="250">
        <f t="shared" si="81"/>
        <v>30000</v>
      </c>
      <c r="Q138" s="250">
        <f t="shared" si="81"/>
        <v>40000</v>
      </c>
      <c r="R138" s="250">
        <f t="shared" si="81"/>
        <v>0</v>
      </c>
      <c r="S138" s="250">
        <f t="shared" si="81"/>
        <v>0</v>
      </c>
      <c r="T138" s="250">
        <f t="shared" si="81"/>
        <v>312.5</v>
      </c>
      <c r="U138" s="250">
        <f t="shared" si="81"/>
        <v>0</v>
      </c>
      <c r="V138" s="270">
        <f t="shared" si="80"/>
        <v>50000</v>
      </c>
      <c r="W138" s="9"/>
      <c r="X138" s="9"/>
      <c r="Y138" s="9"/>
      <c r="Z138" s="9"/>
      <c r="AA138" s="9"/>
      <c r="AB138" s="9">
        <f t="shared" si="70"/>
        <v>0</v>
      </c>
      <c r="AC138" s="9"/>
      <c r="AD138" s="9"/>
    </row>
    <row r="139" spans="1:30" s="2" customFormat="1">
      <c r="A139" s="173"/>
      <c r="B139" s="145"/>
      <c r="C139" s="146">
        <v>4</v>
      </c>
      <c r="D139" s="147" t="s">
        <v>23</v>
      </c>
      <c r="E139" s="148">
        <f>SUM(E140)</f>
        <v>50535.7</v>
      </c>
      <c r="F139" s="148">
        <f>SUM(F140)</f>
        <v>0</v>
      </c>
      <c r="G139" s="148">
        <f>SUM(G140)</f>
        <v>11000</v>
      </c>
      <c r="H139" s="148">
        <f>SUM(H140)</f>
        <v>11000</v>
      </c>
      <c r="I139" s="148">
        <f t="shared" si="81"/>
        <v>25000</v>
      </c>
      <c r="J139" s="148">
        <f t="shared" si="81"/>
        <v>81867.8</v>
      </c>
      <c r="K139" s="148" t="e">
        <f t="shared" si="81"/>
        <v>#REF!</v>
      </c>
      <c r="L139" s="148">
        <f t="shared" si="81"/>
        <v>21000</v>
      </c>
      <c r="M139" s="148">
        <f t="shared" si="81"/>
        <v>23000</v>
      </c>
      <c r="N139" s="148">
        <f t="shared" si="81"/>
        <v>23000</v>
      </c>
      <c r="O139" s="148">
        <f t="shared" si="81"/>
        <v>23000</v>
      </c>
      <c r="P139" s="148">
        <f t="shared" si="81"/>
        <v>30000</v>
      </c>
      <c r="Q139" s="148">
        <f t="shared" si="81"/>
        <v>40000</v>
      </c>
      <c r="R139" s="148">
        <f t="shared" si="81"/>
        <v>0</v>
      </c>
      <c r="S139" s="148">
        <f t="shared" si="81"/>
        <v>0</v>
      </c>
      <c r="T139" s="148">
        <f t="shared" si="81"/>
        <v>312.5</v>
      </c>
      <c r="U139" s="148">
        <f t="shared" si="81"/>
        <v>0</v>
      </c>
      <c r="V139" s="271">
        <f t="shared" si="80"/>
        <v>50000</v>
      </c>
      <c r="W139" s="18"/>
      <c r="X139" s="18"/>
      <c r="Y139" s="18"/>
      <c r="Z139" s="18"/>
      <c r="AA139" s="18"/>
      <c r="AB139" s="9">
        <f t="shared" si="70"/>
        <v>0</v>
      </c>
      <c r="AC139" s="18"/>
      <c r="AD139" s="18"/>
    </row>
    <row r="140" spans="1:30" s="2" customFormat="1">
      <c r="A140" s="173"/>
      <c r="B140" s="145"/>
      <c r="C140" s="146">
        <v>42</v>
      </c>
      <c r="D140" s="147" t="s">
        <v>24</v>
      </c>
      <c r="E140" s="148">
        <f t="shared" ref="E140:U140" si="82">SUM(E141)</f>
        <v>50535.7</v>
      </c>
      <c r="F140" s="148">
        <f t="shared" si="82"/>
        <v>0</v>
      </c>
      <c r="G140" s="148">
        <f t="shared" si="82"/>
        <v>11000</v>
      </c>
      <c r="H140" s="148">
        <f t="shared" si="82"/>
        <v>11000</v>
      </c>
      <c r="I140" s="148">
        <f t="shared" si="82"/>
        <v>25000</v>
      </c>
      <c r="J140" s="148">
        <f t="shared" si="82"/>
        <v>81867.8</v>
      </c>
      <c r="K140" s="148" t="e">
        <f t="shared" si="82"/>
        <v>#REF!</v>
      </c>
      <c r="L140" s="148">
        <f t="shared" si="82"/>
        <v>21000</v>
      </c>
      <c r="M140" s="148">
        <f t="shared" si="82"/>
        <v>23000</v>
      </c>
      <c r="N140" s="148">
        <f t="shared" si="82"/>
        <v>23000</v>
      </c>
      <c r="O140" s="148">
        <f t="shared" si="82"/>
        <v>23000</v>
      </c>
      <c r="P140" s="148">
        <f t="shared" si="82"/>
        <v>30000</v>
      </c>
      <c r="Q140" s="148">
        <v>40000</v>
      </c>
      <c r="R140" s="148">
        <f t="shared" si="82"/>
        <v>0</v>
      </c>
      <c r="S140" s="148">
        <f t="shared" si="82"/>
        <v>0</v>
      </c>
      <c r="T140" s="148">
        <f t="shared" si="82"/>
        <v>312.5</v>
      </c>
      <c r="U140" s="148">
        <f t="shared" si="82"/>
        <v>0</v>
      </c>
      <c r="V140" s="231">
        <v>50000</v>
      </c>
      <c r="W140" s="18"/>
      <c r="X140" s="18"/>
      <c r="Y140" s="18"/>
      <c r="Z140" s="18"/>
      <c r="AA140" s="18"/>
      <c r="AB140" s="9">
        <f t="shared" si="70"/>
        <v>0</v>
      </c>
      <c r="AC140" s="18"/>
      <c r="AD140" s="18"/>
    </row>
    <row r="141" spans="1:30" s="2" customFormat="1">
      <c r="A141" s="173"/>
      <c r="B141" s="145"/>
      <c r="C141" s="146">
        <v>422</v>
      </c>
      <c r="D141" s="147" t="s">
        <v>135</v>
      </c>
      <c r="E141" s="148">
        <f t="shared" ref="E141:U141" si="83">SUM(E142:E144)</f>
        <v>50535.7</v>
      </c>
      <c r="F141" s="148">
        <f t="shared" si="83"/>
        <v>0</v>
      </c>
      <c r="G141" s="148">
        <f t="shared" si="83"/>
        <v>11000</v>
      </c>
      <c r="H141" s="148">
        <f t="shared" si="83"/>
        <v>11000</v>
      </c>
      <c r="I141" s="148">
        <f t="shared" si="83"/>
        <v>25000</v>
      </c>
      <c r="J141" s="148">
        <f t="shared" si="83"/>
        <v>81867.8</v>
      </c>
      <c r="K141" s="148" t="e">
        <f t="shared" si="83"/>
        <v>#REF!</v>
      </c>
      <c r="L141" s="148">
        <f>SUM(L142:L144)</f>
        <v>21000</v>
      </c>
      <c r="M141" s="148">
        <f t="shared" si="83"/>
        <v>23000</v>
      </c>
      <c r="N141" s="148">
        <f t="shared" ref="N141:P141" si="84">SUM(N142:N144)</f>
        <v>23000</v>
      </c>
      <c r="O141" s="148">
        <f t="shared" si="84"/>
        <v>23000</v>
      </c>
      <c r="P141" s="148">
        <f t="shared" si="84"/>
        <v>30000</v>
      </c>
      <c r="Q141" s="148"/>
      <c r="R141" s="148">
        <f t="shared" si="83"/>
        <v>0</v>
      </c>
      <c r="S141" s="148">
        <f t="shared" si="83"/>
        <v>0</v>
      </c>
      <c r="T141" s="148">
        <f t="shared" si="83"/>
        <v>312.5</v>
      </c>
      <c r="U141" s="148">
        <f t="shared" si="83"/>
        <v>0</v>
      </c>
      <c r="V141" s="231">
        <f t="shared" si="72"/>
        <v>0</v>
      </c>
      <c r="W141" s="18"/>
      <c r="X141" s="18"/>
      <c r="Y141" s="18"/>
      <c r="Z141" s="18"/>
      <c r="AA141" s="18"/>
      <c r="AB141" s="9">
        <f t="shared" si="70"/>
        <v>0</v>
      </c>
      <c r="AC141" s="18"/>
      <c r="AD141" s="18"/>
    </row>
    <row r="142" spans="1:30" hidden="1">
      <c r="A142" s="173"/>
      <c r="B142" s="145"/>
      <c r="C142" s="146">
        <v>42211</v>
      </c>
      <c r="D142" s="147" t="s">
        <v>103</v>
      </c>
      <c r="E142" s="148">
        <v>17615</v>
      </c>
      <c r="F142" s="148">
        <v>0</v>
      </c>
      <c r="G142" s="148">
        <v>5000</v>
      </c>
      <c r="H142" s="148">
        <v>5000</v>
      </c>
      <c r="I142" s="148">
        <v>5000</v>
      </c>
      <c r="J142" s="148"/>
      <c r="K142" s="148" t="e">
        <f>#REF!/H142*100</f>
        <v>#REF!</v>
      </c>
      <c r="L142" s="148">
        <v>8000</v>
      </c>
      <c r="M142" s="148">
        <v>5000</v>
      </c>
      <c r="N142" s="148">
        <v>5000</v>
      </c>
      <c r="O142" s="149">
        <v>5000</v>
      </c>
      <c r="P142" s="149">
        <v>5000</v>
      </c>
      <c r="Q142" s="148"/>
      <c r="R142" s="149"/>
      <c r="S142" s="149"/>
      <c r="T142" s="149">
        <f t="shared" ref="T142:T144" si="85">SUM(M142/L142*100)</f>
        <v>62.5</v>
      </c>
      <c r="U142" s="149">
        <v>0</v>
      </c>
      <c r="V142" s="231">
        <f t="shared" si="72"/>
        <v>0</v>
      </c>
      <c r="W142" s="9"/>
      <c r="X142" s="9"/>
      <c r="Y142" s="9">
        <v>30000</v>
      </c>
      <c r="Z142" s="9"/>
      <c r="AA142" s="9"/>
      <c r="AB142" s="9">
        <f t="shared" si="70"/>
        <v>30000</v>
      </c>
      <c r="AC142" s="9"/>
      <c r="AD142" s="9"/>
    </row>
    <row r="143" spans="1:30" hidden="1">
      <c r="A143" s="173"/>
      <c r="B143" s="145"/>
      <c r="C143" s="146">
        <v>42212</v>
      </c>
      <c r="D143" s="147" t="s">
        <v>101</v>
      </c>
      <c r="E143" s="148">
        <v>0</v>
      </c>
      <c r="F143" s="148">
        <v>0</v>
      </c>
      <c r="G143" s="148">
        <v>3000</v>
      </c>
      <c r="H143" s="148">
        <v>3000</v>
      </c>
      <c r="I143" s="148"/>
      <c r="J143" s="148">
        <v>375</v>
      </c>
      <c r="K143" s="148" t="e">
        <f>#REF!/H143*100</f>
        <v>#REF!</v>
      </c>
      <c r="L143" s="148">
        <v>3000</v>
      </c>
      <c r="M143" s="148">
        <v>3000</v>
      </c>
      <c r="N143" s="148">
        <v>3000</v>
      </c>
      <c r="O143" s="149">
        <v>3000</v>
      </c>
      <c r="P143" s="149">
        <v>5000</v>
      </c>
      <c r="Q143" s="148"/>
      <c r="R143" s="149"/>
      <c r="S143" s="149"/>
      <c r="T143" s="149">
        <f t="shared" si="85"/>
        <v>100</v>
      </c>
      <c r="U143" s="149">
        <v>0</v>
      </c>
      <c r="V143" s="231">
        <f t="shared" si="72"/>
        <v>0</v>
      </c>
      <c r="W143" s="9"/>
      <c r="X143" s="9"/>
      <c r="Y143" s="9"/>
      <c r="Z143" s="9"/>
      <c r="AA143" s="9"/>
      <c r="AB143" s="9">
        <f t="shared" si="70"/>
        <v>0</v>
      </c>
      <c r="AC143" s="9"/>
      <c r="AD143" s="9"/>
    </row>
    <row r="144" spans="1:30" ht="12.75" hidden="1" customHeight="1">
      <c r="A144" s="173"/>
      <c r="B144" s="145"/>
      <c r="C144" s="146">
        <v>42219</v>
      </c>
      <c r="D144" s="147" t="s">
        <v>241</v>
      </c>
      <c r="E144" s="148">
        <v>32920.699999999997</v>
      </c>
      <c r="F144" s="148">
        <v>0</v>
      </c>
      <c r="G144" s="148">
        <v>3000</v>
      </c>
      <c r="H144" s="148">
        <v>3000</v>
      </c>
      <c r="I144" s="148">
        <v>20000</v>
      </c>
      <c r="J144" s="148">
        <v>81492.800000000003</v>
      </c>
      <c r="K144" s="148" t="e">
        <f>#REF!/H144*100</f>
        <v>#REF!</v>
      </c>
      <c r="L144" s="148">
        <v>10000</v>
      </c>
      <c r="M144" s="148">
        <v>15000</v>
      </c>
      <c r="N144" s="148">
        <v>15000</v>
      </c>
      <c r="O144" s="149">
        <v>15000</v>
      </c>
      <c r="P144" s="149">
        <v>20000</v>
      </c>
      <c r="Q144" s="148"/>
      <c r="R144" s="149"/>
      <c r="S144" s="149"/>
      <c r="T144" s="149">
        <f t="shared" si="85"/>
        <v>150</v>
      </c>
      <c r="U144" s="149">
        <v>0</v>
      </c>
      <c r="V144" s="231">
        <f t="shared" si="72"/>
        <v>0</v>
      </c>
      <c r="W144" s="9"/>
      <c r="X144" s="9"/>
      <c r="Y144" s="9"/>
      <c r="Z144" s="9"/>
      <c r="AA144" s="9"/>
      <c r="AB144" s="9">
        <f t="shared" si="70"/>
        <v>0</v>
      </c>
      <c r="AC144" s="9"/>
      <c r="AD144" s="9"/>
    </row>
    <row r="145" spans="1:30">
      <c r="A145" s="234" t="s">
        <v>273</v>
      </c>
      <c r="B145" s="235" t="s">
        <v>470</v>
      </c>
      <c r="C145" s="236" t="s">
        <v>180</v>
      </c>
      <c r="D145" s="237" t="s">
        <v>173</v>
      </c>
      <c r="E145" s="238" t="e">
        <f>SUM(E146+E152+#REF!)</f>
        <v>#REF!</v>
      </c>
      <c r="F145" s="238">
        <f t="shared" ref="F145:V145" si="86">SUM(F146+F152)</f>
        <v>203000</v>
      </c>
      <c r="G145" s="238">
        <f t="shared" si="86"/>
        <v>103000</v>
      </c>
      <c r="H145" s="238">
        <f t="shared" si="86"/>
        <v>103000</v>
      </c>
      <c r="I145" s="238">
        <f t="shared" si="86"/>
        <v>103000</v>
      </c>
      <c r="J145" s="238">
        <f t="shared" si="86"/>
        <v>99634.77</v>
      </c>
      <c r="K145" s="238" t="e">
        <f t="shared" si="86"/>
        <v>#REF!</v>
      </c>
      <c r="L145" s="238">
        <f>SUM(L146+L152)</f>
        <v>103000</v>
      </c>
      <c r="M145" s="238">
        <f t="shared" si="86"/>
        <v>103000</v>
      </c>
      <c r="N145" s="238">
        <f t="shared" ref="N145:P145" si="87">SUM(N146+N152)</f>
        <v>123000</v>
      </c>
      <c r="O145" s="238">
        <f t="shared" si="87"/>
        <v>193000</v>
      </c>
      <c r="P145" s="238">
        <f t="shared" si="87"/>
        <v>193000</v>
      </c>
      <c r="Q145" s="238">
        <f t="shared" si="86"/>
        <v>203000</v>
      </c>
      <c r="R145" s="238">
        <f t="shared" si="86"/>
        <v>0</v>
      </c>
      <c r="S145" s="238">
        <f t="shared" si="86"/>
        <v>0</v>
      </c>
      <c r="T145" s="238">
        <f t="shared" si="86"/>
        <v>0</v>
      </c>
      <c r="U145" s="238">
        <f t="shared" si="86"/>
        <v>0</v>
      </c>
      <c r="V145" s="268">
        <f t="shared" si="86"/>
        <v>223000</v>
      </c>
      <c r="W145" s="9"/>
      <c r="X145" s="9"/>
      <c r="Y145" s="9"/>
      <c r="Z145" s="9"/>
      <c r="AA145" s="9"/>
      <c r="AB145" s="9">
        <f t="shared" si="70"/>
        <v>0</v>
      </c>
      <c r="AC145" s="9"/>
      <c r="AD145" s="9"/>
    </row>
    <row r="146" spans="1:30">
      <c r="A146" s="239" t="s">
        <v>179</v>
      </c>
      <c r="B146" s="241"/>
      <c r="C146" s="242" t="s">
        <v>30</v>
      </c>
      <c r="D146" s="243" t="s">
        <v>418</v>
      </c>
      <c r="E146" s="244">
        <f t="shared" ref="E146:U150" si="88">SUM(E147)</f>
        <v>384856.51</v>
      </c>
      <c r="F146" s="244">
        <f t="shared" si="88"/>
        <v>200000</v>
      </c>
      <c r="G146" s="244">
        <f t="shared" si="88"/>
        <v>100000</v>
      </c>
      <c r="H146" s="244">
        <f t="shared" si="88"/>
        <v>100000</v>
      </c>
      <c r="I146" s="244">
        <f t="shared" si="88"/>
        <v>100000</v>
      </c>
      <c r="J146" s="244">
        <f t="shared" si="88"/>
        <v>99634.77</v>
      </c>
      <c r="K146" s="244" t="e">
        <f t="shared" si="88"/>
        <v>#REF!</v>
      </c>
      <c r="L146" s="244">
        <f t="shared" si="88"/>
        <v>100000</v>
      </c>
      <c r="M146" s="244">
        <f t="shared" si="88"/>
        <v>100000</v>
      </c>
      <c r="N146" s="244">
        <f t="shared" si="88"/>
        <v>120000</v>
      </c>
      <c r="O146" s="244">
        <f t="shared" si="88"/>
        <v>190000</v>
      </c>
      <c r="P146" s="244">
        <f t="shared" si="88"/>
        <v>190000</v>
      </c>
      <c r="Q146" s="244">
        <f t="shared" si="88"/>
        <v>200000</v>
      </c>
      <c r="R146" s="244">
        <f t="shared" si="88"/>
        <v>0</v>
      </c>
      <c r="S146" s="244">
        <f t="shared" si="88"/>
        <v>0</v>
      </c>
      <c r="T146" s="244">
        <f t="shared" si="88"/>
        <v>0</v>
      </c>
      <c r="U146" s="244">
        <f t="shared" si="88"/>
        <v>0</v>
      </c>
      <c r="V146" s="269">
        <f t="shared" ref="V146:V148" si="89">SUM(V147)</f>
        <v>220000</v>
      </c>
      <c r="W146" s="9"/>
      <c r="X146" s="9"/>
      <c r="Y146" s="9"/>
      <c r="Z146" s="9"/>
      <c r="AA146" s="9"/>
      <c r="AB146" s="9">
        <f t="shared" si="70"/>
        <v>0</v>
      </c>
      <c r="AC146" s="9"/>
      <c r="AD146" s="9"/>
    </row>
    <row r="147" spans="1:30">
      <c r="A147" s="245"/>
      <c r="B147" s="247"/>
      <c r="C147" s="248" t="s">
        <v>174</v>
      </c>
      <c r="D147" s="249"/>
      <c r="E147" s="250">
        <f t="shared" si="88"/>
        <v>384856.51</v>
      </c>
      <c r="F147" s="250">
        <f t="shared" si="88"/>
        <v>200000</v>
      </c>
      <c r="G147" s="250">
        <f t="shared" si="88"/>
        <v>100000</v>
      </c>
      <c r="H147" s="250">
        <f t="shared" si="88"/>
        <v>100000</v>
      </c>
      <c r="I147" s="250">
        <f t="shared" si="88"/>
        <v>100000</v>
      </c>
      <c r="J147" s="250">
        <f t="shared" si="88"/>
        <v>99634.77</v>
      </c>
      <c r="K147" s="250" t="e">
        <f t="shared" si="88"/>
        <v>#REF!</v>
      </c>
      <c r="L147" s="250">
        <f t="shared" si="88"/>
        <v>100000</v>
      </c>
      <c r="M147" s="250">
        <f t="shared" si="88"/>
        <v>100000</v>
      </c>
      <c r="N147" s="250">
        <f t="shared" si="88"/>
        <v>120000</v>
      </c>
      <c r="O147" s="250">
        <f t="shared" si="88"/>
        <v>190000</v>
      </c>
      <c r="P147" s="250">
        <f t="shared" si="88"/>
        <v>190000</v>
      </c>
      <c r="Q147" s="250">
        <f t="shared" si="88"/>
        <v>200000</v>
      </c>
      <c r="R147" s="250">
        <f t="shared" si="88"/>
        <v>0</v>
      </c>
      <c r="S147" s="250">
        <f t="shared" si="88"/>
        <v>0</v>
      </c>
      <c r="T147" s="250">
        <f t="shared" si="88"/>
        <v>0</v>
      </c>
      <c r="U147" s="250">
        <f t="shared" si="88"/>
        <v>0</v>
      </c>
      <c r="V147" s="270">
        <f t="shared" si="89"/>
        <v>220000</v>
      </c>
      <c r="W147" s="9"/>
      <c r="X147" s="9"/>
      <c r="Y147" s="9"/>
      <c r="Z147" s="9"/>
      <c r="AA147" s="9"/>
      <c r="AB147" s="9">
        <f t="shared" si="70"/>
        <v>0</v>
      </c>
      <c r="AC147" s="9"/>
      <c r="AD147" s="9"/>
    </row>
    <row r="148" spans="1:30" s="2" customFormat="1">
      <c r="A148" s="173"/>
      <c r="B148" s="145"/>
      <c r="C148" s="146">
        <v>3</v>
      </c>
      <c r="D148" s="147" t="s">
        <v>11</v>
      </c>
      <c r="E148" s="148">
        <f t="shared" si="88"/>
        <v>384856.51</v>
      </c>
      <c r="F148" s="148">
        <f t="shared" si="88"/>
        <v>200000</v>
      </c>
      <c r="G148" s="148">
        <f t="shared" si="88"/>
        <v>100000</v>
      </c>
      <c r="H148" s="148">
        <f t="shared" si="88"/>
        <v>100000</v>
      </c>
      <c r="I148" s="148">
        <f t="shared" si="88"/>
        <v>100000</v>
      </c>
      <c r="J148" s="148">
        <f t="shared" si="88"/>
        <v>99634.77</v>
      </c>
      <c r="K148" s="148" t="e">
        <f t="shared" si="88"/>
        <v>#REF!</v>
      </c>
      <c r="L148" s="148">
        <f t="shared" si="88"/>
        <v>100000</v>
      </c>
      <c r="M148" s="148">
        <f t="shared" si="88"/>
        <v>100000</v>
      </c>
      <c r="N148" s="148">
        <f t="shared" si="88"/>
        <v>120000</v>
      </c>
      <c r="O148" s="148">
        <f t="shared" si="88"/>
        <v>190000</v>
      </c>
      <c r="P148" s="148">
        <f t="shared" si="88"/>
        <v>190000</v>
      </c>
      <c r="Q148" s="148">
        <f t="shared" si="88"/>
        <v>200000</v>
      </c>
      <c r="R148" s="148">
        <f t="shared" si="88"/>
        <v>0</v>
      </c>
      <c r="S148" s="148">
        <f t="shared" si="88"/>
        <v>0</v>
      </c>
      <c r="T148" s="148">
        <f t="shared" si="88"/>
        <v>0</v>
      </c>
      <c r="U148" s="148">
        <f t="shared" si="88"/>
        <v>0</v>
      </c>
      <c r="V148" s="271">
        <f t="shared" si="89"/>
        <v>220000</v>
      </c>
      <c r="W148" s="18"/>
      <c r="X148" s="18"/>
      <c r="Y148" s="18"/>
      <c r="Z148" s="18"/>
      <c r="AA148" s="18"/>
      <c r="AB148" s="9">
        <f t="shared" si="70"/>
        <v>0</v>
      </c>
      <c r="AC148" s="18"/>
      <c r="AD148" s="18"/>
    </row>
    <row r="149" spans="1:30" s="2" customFormat="1">
      <c r="A149" s="173"/>
      <c r="B149" s="145"/>
      <c r="C149" s="146">
        <v>38</v>
      </c>
      <c r="D149" s="147" t="s">
        <v>156</v>
      </c>
      <c r="E149" s="148">
        <f t="shared" si="88"/>
        <v>384856.51</v>
      </c>
      <c r="F149" s="148">
        <f t="shared" si="88"/>
        <v>200000</v>
      </c>
      <c r="G149" s="148">
        <f t="shared" si="88"/>
        <v>100000</v>
      </c>
      <c r="H149" s="148">
        <f t="shared" si="88"/>
        <v>100000</v>
      </c>
      <c r="I149" s="148">
        <f t="shared" si="88"/>
        <v>100000</v>
      </c>
      <c r="J149" s="148">
        <f t="shared" si="88"/>
        <v>99634.77</v>
      </c>
      <c r="K149" s="148" t="e">
        <f t="shared" si="88"/>
        <v>#REF!</v>
      </c>
      <c r="L149" s="148">
        <f t="shared" si="88"/>
        <v>100000</v>
      </c>
      <c r="M149" s="148">
        <f t="shared" si="88"/>
        <v>100000</v>
      </c>
      <c r="N149" s="148">
        <f t="shared" si="88"/>
        <v>120000</v>
      </c>
      <c r="O149" s="148">
        <f t="shared" si="88"/>
        <v>190000</v>
      </c>
      <c r="P149" s="148">
        <f t="shared" si="88"/>
        <v>190000</v>
      </c>
      <c r="Q149" s="148">
        <v>200000</v>
      </c>
      <c r="R149" s="148">
        <f t="shared" si="88"/>
        <v>0</v>
      </c>
      <c r="S149" s="148">
        <f t="shared" si="88"/>
        <v>0</v>
      </c>
      <c r="T149" s="148">
        <f t="shared" si="88"/>
        <v>0</v>
      </c>
      <c r="U149" s="148">
        <f t="shared" si="88"/>
        <v>0</v>
      </c>
      <c r="V149" s="231">
        <v>220000</v>
      </c>
      <c r="W149" s="18"/>
      <c r="X149" s="18"/>
      <c r="Y149" s="18"/>
      <c r="Z149" s="18"/>
      <c r="AA149" s="18"/>
      <c r="AB149" s="9">
        <f t="shared" si="70"/>
        <v>0</v>
      </c>
      <c r="AC149" s="18"/>
      <c r="AD149" s="18"/>
    </row>
    <row r="150" spans="1:30" s="2" customFormat="1">
      <c r="A150" s="173"/>
      <c r="B150" s="145"/>
      <c r="C150" s="146">
        <v>381</v>
      </c>
      <c r="D150" s="147" t="s">
        <v>133</v>
      </c>
      <c r="E150" s="148">
        <f t="shared" si="88"/>
        <v>384856.51</v>
      </c>
      <c r="F150" s="148">
        <f t="shared" si="88"/>
        <v>200000</v>
      </c>
      <c r="G150" s="148">
        <f t="shared" si="88"/>
        <v>100000</v>
      </c>
      <c r="H150" s="148">
        <f t="shared" si="88"/>
        <v>100000</v>
      </c>
      <c r="I150" s="148">
        <f t="shared" si="88"/>
        <v>100000</v>
      </c>
      <c r="J150" s="148">
        <f t="shared" si="88"/>
        <v>99634.77</v>
      </c>
      <c r="K150" s="148" t="e">
        <f t="shared" si="88"/>
        <v>#REF!</v>
      </c>
      <c r="L150" s="148">
        <f t="shared" si="88"/>
        <v>100000</v>
      </c>
      <c r="M150" s="148">
        <f t="shared" si="88"/>
        <v>100000</v>
      </c>
      <c r="N150" s="148">
        <f t="shared" si="88"/>
        <v>120000</v>
      </c>
      <c r="O150" s="148">
        <f t="shared" si="88"/>
        <v>190000</v>
      </c>
      <c r="P150" s="148">
        <f t="shared" si="88"/>
        <v>190000</v>
      </c>
      <c r="Q150" s="148"/>
      <c r="R150" s="148"/>
      <c r="S150" s="148"/>
      <c r="T150" s="148"/>
      <c r="U150" s="148"/>
      <c r="V150" s="231"/>
      <c r="W150" s="18"/>
      <c r="X150" s="18"/>
      <c r="Y150" s="18">
        <v>190000</v>
      </c>
      <c r="Z150" s="18"/>
      <c r="AA150" s="18"/>
      <c r="AB150" s="9">
        <f t="shared" si="70"/>
        <v>190000</v>
      </c>
      <c r="AC150" s="18"/>
      <c r="AD150" s="18"/>
    </row>
    <row r="151" spans="1:30" hidden="1">
      <c r="A151" s="173"/>
      <c r="B151" s="150"/>
      <c r="C151" s="146">
        <v>38111</v>
      </c>
      <c r="D151" s="147" t="s">
        <v>116</v>
      </c>
      <c r="E151" s="148">
        <v>384856.51</v>
      </c>
      <c r="F151" s="148">
        <v>200000</v>
      </c>
      <c r="G151" s="148">
        <v>100000</v>
      </c>
      <c r="H151" s="148">
        <v>100000</v>
      </c>
      <c r="I151" s="148">
        <v>100000</v>
      </c>
      <c r="J151" s="148">
        <v>99634.77</v>
      </c>
      <c r="K151" s="148" t="e">
        <f>#REF!/H151*100</f>
        <v>#REF!</v>
      </c>
      <c r="L151" s="148">
        <v>100000</v>
      </c>
      <c r="M151" s="148">
        <v>100000</v>
      </c>
      <c r="N151" s="148">
        <v>120000</v>
      </c>
      <c r="O151" s="148">
        <v>190000</v>
      </c>
      <c r="P151" s="148">
        <v>190000</v>
      </c>
      <c r="Q151" s="148"/>
      <c r="R151" s="149"/>
      <c r="S151" s="149"/>
      <c r="T151" s="149"/>
      <c r="U151" s="149"/>
      <c r="V151" s="231"/>
      <c r="W151" s="9"/>
      <c r="X151" s="9"/>
      <c r="Y151" s="9"/>
      <c r="Z151" s="9"/>
      <c r="AA151" s="9"/>
      <c r="AB151" s="9">
        <f t="shared" si="70"/>
        <v>0</v>
      </c>
      <c r="AC151" s="9"/>
      <c r="AD151" s="9"/>
    </row>
    <row r="152" spans="1:30">
      <c r="A152" s="239" t="s">
        <v>184</v>
      </c>
      <c r="B152" s="240"/>
      <c r="C152" s="242" t="s">
        <v>30</v>
      </c>
      <c r="D152" s="243" t="s">
        <v>177</v>
      </c>
      <c r="E152" s="244">
        <f t="shared" ref="E152:U156" si="90">SUM(E153)</f>
        <v>0</v>
      </c>
      <c r="F152" s="244">
        <f t="shared" si="90"/>
        <v>3000</v>
      </c>
      <c r="G152" s="244">
        <f t="shared" si="90"/>
        <v>3000</v>
      </c>
      <c r="H152" s="244">
        <f t="shared" si="90"/>
        <v>3000</v>
      </c>
      <c r="I152" s="244">
        <f t="shared" si="90"/>
        <v>3000</v>
      </c>
      <c r="J152" s="244">
        <f t="shared" si="90"/>
        <v>0</v>
      </c>
      <c r="K152" s="244" t="e">
        <f t="shared" si="90"/>
        <v>#REF!</v>
      </c>
      <c r="L152" s="244">
        <f t="shared" si="90"/>
        <v>3000</v>
      </c>
      <c r="M152" s="244">
        <f t="shared" si="90"/>
        <v>3000</v>
      </c>
      <c r="N152" s="244">
        <f t="shared" si="90"/>
        <v>3000</v>
      </c>
      <c r="O152" s="244">
        <f t="shared" si="90"/>
        <v>3000</v>
      </c>
      <c r="P152" s="244">
        <f t="shared" si="90"/>
        <v>3000</v>
      </c>
      <c r="Q152" s="244">
        <f t="shared" si="90"/>
        <v>3000</v>
      </c>
      <c r="R152" s="244">
        <f t="shared" si="90"/>
        <v>0</v>
      </c>
      <c r="S152" s="244">
        <f t="shared" si="90"/>
        <v>0</v>
      </c>
      <c r="T152" s="244">
        <f t="shared" si="90"/>
        <v>0</v>
      </c>
      <c r="U152" s="244">
        <f t="shared" si="90"/>
        <v>0</v>
      </c>
      <c r="V152" s="269">
        <f t="shared" ref="V152:V154" si="91">SUM(V153)</f>
        <v>3000</v>
      </c>
      <c r="W152" s="9"/>
      <c r="X152" s="9"/>
      <c r="Y152" s="9"/>
      <c r="Z152" s="9"/>
      <c r="AA152" s="9"/>
      <c r="AB152" s="9">
        <f t="shared" si="70"/>
        <v>0</v>
      </c>
      <c r="AC152" s="9"/>
      <c r="AD152" s="9"/>
    </row>
    <row r="153" spans="1:30">
      <c r="A153" s="245"/>
      <c r="B153" s="246"/>
      <c r="C153" s="248" t="s">
        <v>178</v>
      </c>
      <c r="D153" s="249"/>
      <c r="E153" s="250">
        <f t="shared" si="90"/>
        <v>0</v>
      </c>
      <c r="F153" s="250">
        <f t="shared" si="90"/>
        <v>3000</v>
      </c>
      <c r="G153" s="250">
        <f t="shared" si="90"/>
        <v>3000</v>
      </c>
      <c r="H153" s="250">
        <f t="shared" si="90"/>
        <v>3000</v>
      </c>
      <c r="I153" s="250">
        <f t="shared" si="90"/>
        <v>3000</v>
      </c>
      <c r="J153" s="250">
        <f t="shared" si="90"/>
        <v>0</v>
      </c>
      <c r="K153" s="250" t="e">
        <f t="shared" si="90"/>
        <v>#REF!</v>
      </c>
      <c r="L153" s="250">
        <f t="shared" si="90"/>
        <v>3000</v>
      </c>
      <c r="M153" s="250">
        <f t="shared" si="90"/>
        <v>3000</v>
      </c>
      <c r="N153" s="250">
        <f t="shared" si="90"/>
        <v>3000</v>
      </c>
      <c r="O153" s="250">
        <f t="shared" si="90"/>
        <v>3000</v>
      </c>
      <c r="P153" s="250">
        <f t="shared" si="90"/>
        <v>3000</v>
      </c>
      <c r="Q153" s="250">
        <f t="shared" si="90"/>
        <v>3000</v>
      </c>
      <c r="R153" s="250">
        <f t="shared" si="90"/>
        <v>0</v>
      </c>
      <c r="S153" s="250">
        <f t="shared" si="90"/>
        <v>0</v>
      </c>
      <c r="T153" s="250">
        <f t="shared" si="90"/>
        <v>0</v>
      </c>
      <c r="U153" s="250">
        <f t="shared" si="90"/>
        <v>0</v>
      </c>
      <c r="V153" s="270">
        <f t="shared" si="91"/>
        <v>3000</v>
      </c>
      <c r="W153" s="9"/>
      <c r="X153" s="9"/>
      <c r="Y153" s="9"/>
      <c r="Z153" s="9"/>
      <c r="AA153" s="9"/>
      <c r="AB153" s="9">
        <f t="shared" si="70"/>
        <v>0</v>
      </c>
      <c r="AC153" s="9"/>
      <c r="AD153" s="9"/>
    </row>
    <row r="154" spans="1:30" s="2" customFormat="1">
      <c r="A154" s="173"/>
      <c r="B154" s="150"/>
      <c r="C154" s="146">
        <v>3</v>
      </c>
      <c r="D154" s="147" t="s">
        <v>11</v>
      </c>
      <c r="E154" s="148">
        <f t="shared" si="90"/>
        <v>0</v>
      </c>
      <c r="F154" s="148">
        <f t="shared" si="90"/>
        <v>3000</v>
      </c>
      <c r="G154" s="148">
        <f t="shared" si="90"/>
        <v>3000</v>
      </c>
      <c r="H154" s="148">
        <f t="shared" si="90"/>
        <v>3000</v>
      </c>
      <c r="I154" s="148">
        <f t="shared" si="90"/>
        <v>3000</v>
      </c>
      <c r="J154" s="148">
        <f t="shared" si="90"/>
        <v>0</v>
      </c>
      <c r="K154" s="148" t="e">
        <f t="shared" si="90"/>
        <v>#REF!</v>
      </c>
      <c r="L154" s="148">
        <f t="shared" si="90"/>
        <v>3000</v>
      </c>
      <c r="M154" s="148">
        <f t="shared" si="90"/>
        <v>3000</v>
      </c>
      <c r="N154" s="148">
        <f t="shared" si="90"/>
        <v>3000</v>
      </c>
      <c r="O154" s="148">
        <f t="shared" si="90"/>
        <v>3000</v>
      </c>
      <c r="P154" s="148">
        <f t="shared" si="90"/>
        <v>3000</v>
      </c>
      <c r="Q154" s="148">
        <f t="shared" si="90"/>
        <v>3000</v>
      </c>
      <c r="R154" s="148">
        <f t="shared" si="90"/>
        <v>0</v>
      </c>
      <c r="S154" s="148">
        <f t="shared" si="90"/>
        <v>0</v>
      </c>
      <c r="T154" s="148">
        <f t="shared" si="90"/>
        <v>0</v>
      </c>
      <c r="U154" s="148">
        <f t="shared" si="90"/>
        <v>0</v>
      </c>
      <c r="V154" s="271">
        <f t="shared" si="91"/>
        <v>3000</v>
      </c>
      <c r="W154" s="18"/>
      <c r="X154" s="18"/>
      <c r="Y154" s="18"/>
      <c r="Z154" s="18"/>
      <c r="AA154" s="18"/>
      <c r="AB154" s="9">
        <f t="shared" si="70"/>
        <v>0</v>
      </c>
      <c r="AC154" s="18"/>
      <c r="AD154" s="18"/>
    </row>
    <row r="155" spans="1:30" s="2" customFormat="1">
      <c r="A155" s="173"/>
      <c r="B155" s="150"/>
      <c r="C155" s="146">
        <v>38</v>
      </c>
      <c r="D155" s="147" t="s">
        <v>156</v>
      </c>
      <c r="E155" s="148">
        <f t="shared" si="90"/>
        <v>0</v>
      </c>
      <c r="F155" s="148">
        <f t="shared" si="90"/>
        <v>3000</v>
      </c>
      <c r="G155" s="148">
        <f t="shared" si="90"/>
        <v>3000</v>
      </c>
      <c r="H155" s="148">
        <f t="shared" si="90"/>
        <v>3000</v>
      </c>
      <c r="I155" s="148">
        <f t="shared" si="90"/>
        <v>3000</v>
      </c>
      <c r="J155" s="148">
        <f t="shared" si="90"/>
        <v>0</v>
      </c>
      <c r="K155" s="148" t="e">
        <f t="shared" si="90"/>
        <v>#REF!</v>
      </c>
      <c r="L155" s="148">
        <f t="shared" si="90"/>
        <v>3000</v>
      </c>
      <c r="M155" s="148">
        <f t="shared" si="90"/>
        <v>3000</v>
      </c>
      <c r="N155" s="148">
        <f t="shared" si="90"/>
        <v>3000</v>
      </c>
      <c r="O155" s="148">
        <f t="shared" si="90"/>
        <v>3000</v>
      </c>
      <c r="P155" s="148">
        <f t="shared" si="90"/>
        <v>3000</v>
      </c>
      <c r="Q155" s="148">
        <v>3000</v>
      </c>
      <c r="R155" s="148">
        <f t="shared" si="90"/>
        <v>0</v>
      </c>
      <c r="S155" s="148">
        <f t="shared" si="90"/>
        <v>0</v>
      </c>
      <c r="T155" s="148">
        <f t="shared" si="90"/>
        <v>0</v>
      </c>
      <c r="U155" s="148">
        <f t="shared" si="90"/>
        <v>0</v>
      </c>
      <c r="V155" s="231">
        <v>3000</v>
      </c>
      <c r="W155" s="18"/>
      <c r="X155" s="18"/>
      <c r="Y155" s="18"/>
      <c r="Z155" s="18"/>
      <c r="AA155" s="18"/>
      <c r="AB155" s="9">
        <f t="shared" si="70"/>
        <v>0</v>
      </c>
      <c r="AC155" s="18"/>
      <c r="AD155" s="18"/>
    </row>
    <row r="156" spans="1:30" s="2" customFormat="1">
      <c r="A156" s="173"/>
      <c r="B156" s="150"/>
      <c r="C156" s="146">
        <v>381</v>
      </c>
      <c r="D156" s="147" t="s">
        <v>133</v>
      </c>
      <c r="E156" s="148">
        <f t="shared" si="90"/>
        <v>0</v>
      </c>
      <c r="F156" s="148">
        <f t="shared" si="90"/>
        <v>3000</v>
      </c>
      <c r="G156" s="148">
        <f t="shared" si="90"/>
        <v>3000</v>
      </c>
      <c r="H156" s="148">
        <f t="shared" si="90"/>
        <v>3000</v>
      </c>
      <c r="I156" s="148">
        <f t="shared" si="90"/>
        <v>3000</v>
      </c>
      <c r="J156" s="148">
        <f t="shared" si="90"/>
        <v>0</v>
      </c>
      <c r="K156" s="148" t="e">
        <f t="shared" si="90"/>
        <v>#REF!</v>
      </c>
      <c r="L156" s="148">
        <f t="shared" si="90"/>
        <v>3000</v>
      </c>
      <c r="M156" s="148">
        <f t="shared" si="90"/>
        <v>3000</v>
      </c>
      <c r="N156" s="148">
        <f t="shared" si="90"/>
        <v>3000</v>
      </c>
      <c r="O156" s="148">
        <f t="shared" si="90"/>
        <v>3000</v>
      </c>
      <c r="P156" s="148">
        <f t="shared" si="90"/>
        <v>3000</v>
      </c>
      <c r="Q156" s="148"/>
      <c r="R156" s="148"/>
      <c r="S156" s="148"/>
      <c r="T156" s="148"/>
      <c r="U156" s="148"/>
      <c r="V156" s="231"/>
      <c r="W156" s="18"/>
      <c r="X156" s="18"/>
      <c r="Y156" s="18"/>
      <c r="Z156" s="18"/>
      <c r="AA156" s="18"/>
      <c r="AB156" s="9">
        <f t="shared" si="70"/>
        <v>0</v>
      </c>
      <c r="AC156" s="18"/>
      <c r="AD156" s="18"/>
    </row>
    <row r="157" spans="1:30" hidden="1">
      <c r="A157" s="173"/>
      <c r="B157" s="150"/>
      <c r="C157" s="146">
        <v>38111</v>
      </c>
      <c r="D157" s="147" t="s">
        <v>99</v>
      </c>
      <c r="E157" s="148">
        <v>0</v>
      </c>
      <c r="F157" s="148">
        <v>3000</v>
      </c>
      <c r="G157" s="148">
        <v>3000</v>
      </c>
      <c r="H157" s="148">
        <v>3000</v>
      </c>
      <c r="I157" s="148">
        <v>3000</v>
      </c>
      <c r="J157" s="148"/>
      <c r="K157" s="148" t="e">
        <f>#REF!/H157*100</f>
        <v>#REF!</v>
      </c>
      <c r="L157" s="148">
        <v>3000</v>
      </c>
      <c r="M157" s="148">
        <v>3000</v>
      </c>
      <c r="N157" s="148">
        <v>3000</v>
      </c>
      <c r="O157" s="148">
        <v>3000</v>
      </c>
      <c r="P157" s="148">
        <v>3000</v>
      </c>
      <c r="Q157" s="148"/>
      <c r="R157" s="149"/>
      <c r="S157" s="149"/>
      <c r="T157" s="149"/>
      <c r="U157" s="149"/>
      <c r="V157" s="231"/>
      <c r="W157" s="9">
        <v>3000</v>
      </c>
      <c r="X157" s="9"/>
      <c r="Y157" s="9"/>
      <c r="Z157" s="9"/>
      <c r="AA157" s="9"/>
      <c r="AB157" s="9">
        <f t="shared" si="70"/>
        <v>3000</v>
      </c>
      <c r="AC157" s="9"/>
      <c r="AD157" s="9"/>
    </row>
    <row r="158" spans="1:30">
      <c r="A158" s="234" t="s">
        <v>188</v>
      </c>
      <c r="B158" s="235"/>
      <c r="C158" s="236" t="s">
        <v>189</v>
      </c>
      <c r="D158" s="237" t="s">
        <v>181</v>
      </c>
      <c r="E158" s="238">
        <f t="shared" ref="E158:V158" si="92">SUM(E159+E171)</f>
        <v>82578.36</v>
      </c>
      <c r="F158" s="238">
        <f t="shared" si="92"/>
        <v>25000</v>
      </c>
      <c r="G158" s="238">
        <f t="shared" si="92"/>
        <v>25000</v>
      </c>
      <c r="H158" s="238">
        <f t="shared" si="92"/>
        <v>25000</v>
      </c>
      <c r="I158" s="238">
        <f t="shared" si="92"/>
        <v>226000</v>
      </c>
      <c r="J158" s="238">
        <f t="shared" si="92"/>
        <v>27654.89</v>
      </c>
      <c r="K158" s="238" t="e">
        <f t="shared" si="92"/>
        <v>#REF!</v>
      </c>
      <c r="L158" s="238">
        <f>SUM(L159+L171)</f>
        <v>175000</v>
      </c>
      <c r="M158" s="238">
        <f t="shared" si="92"/>
        <v>175000</v>
      </c>
      <c r="N158" s="238">
        <f t="shared" ref="N158:P158" si="93">SUM(N159+N171)</f>
        <v>157000</v>
      </c>
      <c r="O158" s="238">
        <f t="shared" si="93"/>
        <v>217000</v>
      </c>
      <c r="P158" s="238">
        <f t="shared" si="93"/>
        <v>200000</v>
      </c>
      <c r="Q158" s="238">
        <f t="shared" si="92"/>
        <v>225000</v>
      </c>
      <c r="R158" s="238">
        <f t="shared" si="92"/>
        <v>0</v>
      </c>
      <c r="S158" s="238">
        <f t="shared" si="92"/>
        <v>0</v>
      </c>
      <c r="T158" s="238">
        <f t="shared" si="92"/>
        <v>0</v>
      </c>
      <c r="U158" s="238">
        <f t="shared" si="92"/>
        <v>0</v>
      </c>
      <c r="V158" s="268">
        <f t="shared" si="92"/>
        <v>250000</v>
      </c>
      <c r="W158" s="9"/>
      <c r="X158" s="9"/>
      <c r="Y158" s="9"/>
      <c r="Z158" s="9"/>
      <c r="AA158" s="9"/>
      <c r="AB158" s="9">
        <f t="shared" si="70"/>
        <v>0</v>
      </c>
      <c r="AC158" s="9"/>
      <c r="AD158" s="9"/>
    </row>
    <row r="159" spans="1:30">
      <c r="A159" s="239" t="s">
        <v>190</v>
      </c>
      <c r="B159" s="240"/>
      <c r="C159" s="242" t="s">
        <v>30</v>
      </c>
      <c r="D159" s="243" t="s">
        <v>182</v>
      </c>
      <c r="E159" s="244">
        <f t="shared" ref="E159:U160" si="94">SUM(E160)</f>
        <v>8000</v>
      </c>
      <c r="F159" s="244">
        <f t="shared" si="94"/>
        <v>10000</v>
      </c>
      <c r="G159" s="244">
        <f t="shared" si="94"/>
        <v>10000</v>
      </c>
      <c r="H159" s="244">
        <f t="shared" si="94"/>
        <v>10000</v>
      </c>
      <c r="I159" s="244">
        <f t="shared" si="94"/>
        <v>166000</v>
      </c>
      <c r="J159" s="244">
        <f t="shared" si="94"/>
        <v>24631.84</v>
      </c>
      <c r="K159" s="244" t="e">
        <f t="shared" si="94"/>
        <v>#REF!</v>
      </c>
      <c r="L159" s="244">
        <f t="shared" si="94"/>
        <v>145000</v>
      </c>
      <c r="M159" s="244">
        <f t="shared" si="94"/>
        <v>145000</v>
      </c>
      <c r="N159" s="244">
        <f t="shared" si="94"/>
        <v>127000</v>
      </c>
      <c r="O159" s="244">
        <f t="shared" si="94"/>
        <v>187000</v>
      </c>
      <c r="P159" s="244">
        <f t="shared" si="94"/>
        <v>170000</v>
      </c>
      <c r="Q159" s="244">
        <f t="shared" si="94"/>
        <v>190000</v>
      </c>
      <c r="R159" s="244">
        <f t="shared" si="94"/>
        <v>0</v>
      </c>
      <c r="S159" s="244">
        <f t="shared" si="94"/>
        <v>0</v>
      </c>
      <c r="T159" s="244">
        <f t="shared" si="94"/>
        <v>0</v>
      </c>
      <c r="U159" s="244">
        <f t="shared" si="94"/>
        <v>0</v>
      </c>
      <c r="V159" s="269">
        <f t="shared" ref="V159:V160" si="95">SUM(V160)</f>
        <v>210000</v>
      </c>
      <c r="W159" s="9"/>
      <c r="X159" s="9"/>
      <c r="Y159" s="9"/>
      <c r="Z159" s="9"/>
      <c r="AA159" s="9"/>
      <c r="AB159" s="9">
        <f t="shared" si="70"/>
        <v>0</v>
      </c>
      <c r="AC159" s="9"/>
      <c r="AD159" s="9"/>
    </row>
    <row r="160" spans="1:30">
      <c r="A160" s="245"/>
      <c r="B160" s="246"/>
      <c r="C160" s="248" t="s">
        <v>183</v>
      </c>
      <c r="D160" s="249"/>
      <c r="E160" s="250">
        <f t="shared" si="94"/>
        <v>8000</v>
      </c>
      <c r="F160" s="250">
        <f t="shared" si="94"/>
        <v>10000</v>
      </c>
      <c r="G160" s="250">
        <f t="shared" si="94"/>
        <v>10000</v>
      </c>
      <c r="H160" s="250">
        <f t="shared" si="94"/>
        <v>10000</v>
      </c>
      <c r="I160" s="250">
        <f t="shared" si="94"/>
        <v>166000</v>
      </c>
      <c r="J160" s="250">
        <f t="shared" si="94"/>
        <v>24631.84</v>
      </c>
      <c r="K160" s="250" t="e">
        <f t="shared" si="94"/>
        <v>#REF!</v>
      </c>
      <c r="L160" s="250">
        <f t="shared" si="94"/>
        <v>145000</v>
      </c>
      <c r="M160" s="250">
        <f t="shared" si="94"/>
        <v>145000</v>
      </c>
      <c r="N160" s="250">
        <f t="shared" si="94"/>
        <v>127000</v>
      </c>
      <c r="O160" s="250">
        <f t="shared" si="94"/>
        <v>187000</v>
      </c>
      <c r="P160" s="250">
        <f t="shared" si="94"/>
        <v>170000</v>
      </c>
      <c r="Q160" s="250">
        <f t="shared" si="94"/>
        <v>190000</v>
      </c>
      <c r="R160" s="250">
        <f t="shared" si="94"/>
        <v>0</v>
      </c>
      <c r="S160" s="250">
        <f t="shared" si="94"/>
        <v>0</v>
      </c>
      <c r="T160" s="250">
        <f t="shared" si="94"/>
        <v>0</v>
      </c>
      <c r="U160" s="250">
        <f t="shared" si="94"/>
        <v>0</v>
      </c>
      <c r="V160" s="270">
        <f t="shared" si="95"/>
        <v>210000</v>
      </c>
      <c r="W160" s="9"/>
      <c r="X160" s="9"/>
      <c r="Y160" s="9">
        <v>170000</v>
      </c>
      <c r="Z160" s="9"/>
      <c r="AA160" s="9"/>
      <c r="AB160" s="9">
        <f t="shared" si="70"/>
        <v>170000</v>
      </c>
      <c r="AC160" s="9"/>
      <c r="AD160" s="9"/>
    </row>
    <row r="161" spans="1:30" s="2" customFormat="1">
      <c r="A161" s="173"/>
      <c r="B161" s="150"/>
      <c r="C161" s="146">
        <v>3</v>
      </c>
      <c r="D161" s="147" t="s">
        <v>11</v>
      </c>
      <c r="E161" s="148">
        <f>SUM(E168)</f>
        <v>8000</v>
      </c>
      <c r="F161" s="148">
        <f t="shared" ref="F161:V161" si="96">SUM(F168+F162)</f>
        <v>10000</v>
      </c>
      <c r="G161" s="148">
        <f t="shared" si="96"/>
        <v>10000</v>
      </c>
      <c r="H161" s="148">
        <f t="shared" si="96"/>
        <v>10000</v>
      </c>
      <c r="I161" s="148">
        <f t="shared" si="96"/>
        <v>166000</v>
      </c>
      <c r="J161" s="148">
        <f t="shared" si="96"/>
        <v>24631.84</v>
      </c>
      <c r="K161" s="148" t="e">
        <f t="shared" si="96"/>
        <v>#REF!</v>
      </c>
      <c r="L161" s="148">
        <f t="shared" si="96"/>
        <v>145000</v>
      </c>
      <c r="M161" s="148">
        <f t="shared" si="96"/>
        <v>145000</v>
      </c>
      <c r="N161" s="148">
        <f t="shared" ref="N161:P161" si="97">SUM(N168+N162)</f>
        <v>127000</v>
      </c>
      <c r="O161" s="148">
        <f t="shared" si="97"/>
        <v>187000</v>
      </c>
      <c r="P161" s="148">
        <f t="shared" si="97"/>
        <v>170000</v>
      </c>
      <c r="Q161" s="148">
        <f t="shared" si="96"/>
        <v>190000</v>
      </c>
      <c r="R161" s="148">
        <f t="shared" si="96"/>
        <v>0</v>
      </c>
      <c r="S161" s="148">
        <f t="shared" si="96"/>
        <v>0</v>
      </c>
      <c r="T161" s="148">
        <f t="shared" si="96"/>
        <v>0</v>
      </c>
      <c r="U161" s="148">
        <f t="shared" si="96"/>
        <v>0</v>
      </c>
      <c r="V161" s="271">
        <f t="shared" si="96"/>
        <v>210000</v>
      </c>
      <c r="W161" s="18"/>
      <c r="X161" s="18"/>
      <c r="Y161" s="18"/>
      <c r="Z161" s="18"/>
      <c r="AA161" s="18"/>
      <c r="AB161" s="9">
        <f t="shared" si="70"/>
        <v>0</v>
      </c>
      <c r="AC161" s="18"/>
      <c r="AD161" s="18"/>
    </row>
    <row r="162" spans="1:30" s="2" customFormat="1">
      <c r="A162" s="173"/>
      <c r="B162" s="150"/>
      <c r="C162" s="146">
        <v>37</v>
      </c>
      <c r="D162" s="147" t="s">
        <v>94</v>
      </c>
      <c r="E162" s="148"/>
      <c r="F162" s="148">
        <f t="shared" ref="F162:U162" si="98">SUM(F163)</f>
        <v>0</v>
      </c>
      <c r="G162" s="148">
        <f t="shared" si="98"/>
        <v>0</v>
      </c>
      <c r="H162" s="148">
        <f t="shared" si="98"/>
        <v>0</v>
      </c>
      <c r="I162" s="148">
        <f t="shared" si="98"/>
        <v>156000</v>
      </c>
      <c r="J162" s="148">
        <f t="shared" si="98"/>
        <v>24631.84</v>
      </c>
      <c r="K162" s="148">
        <f t="shared" si="98"/>
        <v>0</v>
      </c>
      <c r="L162" s="148">
        <f>SUM(L163)</f>
        <v>135000</v>
      </c>
      <c r="M162" s="148">
        <f t="shared" si="98"/>
        <v>135000</v>
      </c>
      <c r="N162" s="148">
        <f t="shared" si="98"/>
        <v>100000</v>
      </c>
      <c r="O162" s="148">
        <f t="shared" si="98"/>
        <v>160000</v>
      </c>
      <c r="P162" s="148">
        <f t="shared" si="98"/>
        <v>140000</v>
      </c>
      <c r="Q162" s="148">
        <v>150000</v>
      </c>
      <c r="R162" s="148">
        <f t="shared" si="98"/>
        <v>0</v>
      </c>
      <c r="S162" s="148">
        <f t="shared" si="98"/>
        <v>0</v>
      </c>
      <c r="T162" s="148">
        <f t="shared" si="98"/>
        <v>0</v>
      </c>
      <c r="U162" s="148">
        <f t="shared" si="98"/>
        <v>0</v>
      </c>
      <c r="V162" s="271">
        <v>160000</v>
      </c>
      <c r="W162" s="18"/>
      <c r="X162" s="18"/>
      <c r="Y162" s="18"/>
      <c r="Z162" s="18"/>
      <c r="AA162" s="18"/>
      <c r="AB162" s="9">
        <f t="shared" si="70"/>
        <v>0</v>
      </c>
      <c r="AC162" s="18"/>
      <c r="AD162" s="18"/>
    </row>
    <row r="163" spans="1:30" s="2" customFormat="1">
      <c r="A163" s="173"/>
      <c r="B163" s="150"/>
      <c r="C163" s="146">
        <v>372</v>
      </c>
      <c r="D163" s="147" t="s">
        <v>187</v>
      </c>
      <c r="E163" s="148"/>
      <c r="F163" s="148">
        <f t="shared" ref="F163:H163" si="99">SUM(F164:F165)</f>
        <v>0</v>
      </c>
      <c r="G163" s="148">
        <f t="shared" si="99"/>
        <v>0</v>
      </c>
      <c r="H163" s="148">
        <f t="shared" si="99"/>
        <v>0</v>
      </c>
      <c r="I163" s="148">
        <f>SUM(I164:I167)</f>
        <v>156000</v>
      </c>
      <c r="J163" s="148">
        <f t="shared" ref="J163:M163" si="100">SUM(J164:J167)</f>
        <v>24631.84</v>
      </c>
      <c r="K163" s="148">
        <f t="shared" si="100"/>
        <v>0</v>
      </c>
      <c r="L163" s="148">
        <f>SUM(L164:L167)</f>
        <v>135000</v>
      </c>
      <c r="M163" s="148">
        <f t="shared" si="100"/>
        <v>135000</v>
      </c>
      <c r="N163" s="148">
        <f t="shared" ref="N163:P163" si="101">SUM(N164:N167)</f>
        <v>100000</v>
      </c>
      <c r="O163" s="148">
        <f t="shared" si="101"/>
        <v>160000</v>
      </c>
      <c r="P163" s="148">
        <f t="shared" si="101"/>
        <v>140000</v>
      </c>
      <c r="Q163" s="148"/>
      <c r="R163" s="148"/>
      <c r="S163" s="148"/>
      <c r="T163" s="148"/>
      <c r="U163" s="148"/>
      <c r="V163" s="231"/>
      <c r="W163" s="18"/>
      <c r="X163" s="18"/>
      <c r="Y163" s="18"/>
      <c r="Z163" s="18"/>
      <c r="AA163" s="18"/>
      <c r="AB163" s="9">
        <f t="shared" si="70"/>
        <v>0</v>
      </c>
      <c r="AC163" s="18"/>
      <c r="AD163" s="18"/>
    </row>
    <row r="164" spans="1:30" hidden="1">
      <c r="A164" s="173"/>
      <c r="B164" s="150"/>
      <c r="C164" s="146">
        <v>37221</v>
      </c>
      <c r="D164" s="147" t="s">
        <v>245</v>
      </c>
      <c r="E164" s="148"/>
      <c r="F164" s="148"/>
      <c r="G164" s="148"/>
      <c r="H164" s="148"/>
      <c r="I164" s="148">
        <v>81000</v>
      </c>
      <c r="J164" s="148">
        <v>24631.84</v>
      </c>
      <c r="K164" s="148"/>
      <c r="L164" s="148">
        <v>25000</v>
      </c>
      <c r="M164" s="148">
        <v>25000</v>
      </c>
      <c r="N164" s="148">
        <v>25000</v>
      </c>
      <c r="O164" s="148">
        <v>25000</v>
      </c>
      <c r="P164" s="148">
        <v>0</v>
      </c>
      <c r="Q164" s="148"/>
      <c r="R164" s="149"/>
      <c r="S164" s="149"/>
      <c r="T164" s="149"/>
      <c r="U164" s="149"/>
      <c r="V164" s="231"/>
      <c r="W164" s="9"/>
      <c r="X164" s="9"/>
      <c r="Y164" s="9"/>
      <c r="Z164" s="9"/>
      <c r="AA164" s="9"/>
      <c r="AB164" s="9">
        <f t="shared" si="70"/>
        <v>0</v>
      </c>
      <c r="AC164" s="9"/>
      <c r="AD164" s="9"/>
    </row>
    <row r="165" spans="1:30" hidden="1">
      <c r="A165" s="173"/>
      <c r="B165" s="150"/>
      <c r="C165" s="146">
        <v>37221</v>
      </c>
      <c r="D165" s="147" t="s">
        <v>376</v>
      </c>
      <c r="E165" s="148"/>
      <c r="F165" s="148"/>
      <c r="G165" s="148"/>
      <c r="H165" s="148"/>
      <c r="I165" s="148">
        <v>75000</v>
      </c>
      <c r="J165" s="148">
        <v>0</v>
      </c>
      <c r="K165" s="148"/>
      <c r="L165" s="148">
        <v>85000</v>
      </c>
      <c r="M165" s="148">
        <v>85000</v>
      </c>
      <c r="N165" s="148"/>
      <c r="O165" s="148">
        <v>60000</v>
      </c>
      <c r="P165" s="148">
        <v>75000</v>
      </c>
      <c r="Q165" s="148"/>
      <c r="R165" s="149"/>
      <c r="S165" s="149"/>
      <c r="T165" s="149"/>
      <c r="U165" s="149"/>
      <c r="V165" s="231"/>
      <c r="W165" s="9"/>
      <c r="X165" s="9"/>
      <c r="Y165" s="9"/>
      <c r="Z165" s="9"/>
      <c r="AA165" s="9"/>
      <c r="AB165" s="9">
        <f t="shared" si="70"/>
        <v>0</v>
      </c>
      <c r="AC165" s="9"/>
      <c r="AD165" s="9"/>
    </row>
    <row r="166" spans="1:30" hidden="1">
      <c r="A166" s="173"/>
      <c r="B166" s="150"/>
      <c r="C166" s="146">
        <v>37221</v>
      </c>
      <c r="D166" s="147" t="s">
        <v>312</v>
      </c>
      <c r="E166" s="148"/>
      <c r="F166" s="148"/>
      <c r="G166" s="148"/>
      <c r="H166" s="148"/>
      <c r="I166" s="148"/>
      <c r="J166" s="148"/>
      <c r="K166" s="148"/>
      <c r="L166" s="148"/>
      <c r="M166" s="148">
        <v>0</v>
      </c>
      <c r="N166" s="148">
        <v>50000</v>
      </c>
      <c r="O166" s="148">
        <v>50000</v>
      </c>
      <c r="P166" s="148">
        <v>25000</v>
      </c>
      <c r="Q166" s="148"/>
      <c r="R166" s="149"/>
      <c r="S166" s="149"/>
      <c r="T166" s="149"/>
      <c r="U166" s="149"/>
      <c r="V166" s="231"/>
      <c r="W166" s="9"/>
      <c r="X166" s="9"/>
      <c r="Y166" s="9"/>
      <c r="Z166" s="9"/>
      <c r="AA166" s="9"/>
      <c r="AB166" s="9">
        <f t="shared" si="70"/>
        <v>0</v>
      </c>
      <c r="AC166" s="9"/>
      <c r="AD166" s="9"/>
    </row>
    <row r="167" spans="1:30" hidden="1">
      <c r="A167" s="173"/>
      <c r="B167" s="150"/>
      <c r="C167" s="146">
        <v>37221</v>
      </c>
      <c r="D167" s="147" t="s">
        <v>293</v>
      </c>
      <c r="E167" s="148"/>
      <c r="F167" s="148"/>
      <c r="G167" s="148"/>
      <c r="H167" s="148"/>
      <c r="I167" s="148"/>
      <c r="J167" s="148"/>
      <c r="K167" s="148"/>
      <c r="L167" s="148">
        <v>25000</v>
      </c>
      <c r="M167" s="148">
        <v>25000</v>
      </c>
      <c r="N167" s="148">
        <v>25000</v>
      </c>
      <c r="O167" s="148">
        <v>25000</v>
      </c>
      <c r="P167" s="148">
        <v>40000</v>
      </c>
      <c r="Q167" s="148"/>
      <c r="R167" s="149"/>
      <c r="S167" s="149"/>
      <c r="T167" s="149"/>
      <c r="U167" s="149"/>
      <c r="V167" s="231"/>
      <c r="W167" s="9"/>
      <c r="X167" s="9"/>
      <c r="Y167" s="9"/>
      <c r="Z167" s="9"/>
      <c r="AA167" s="9"/>
      <c r="AB167" s="9">
        <f t="shared" si="70"/>
        <v>0</v>
      </c>
      <c r="AC167" s="9"/>
      <c r="AD167" s="9"/>
    </row>
    <row r="168" spans="1:30" s="2" customFormat="1">
      <c r="A168" s="173"/>
      <c r="B168" s="150"/>
      <c r="C168" s="146">
        <v>38</v>
      </c>
      <c r="D168" s="147" t="s">
        <v>22</v>
      </c>
      <c r="E168" s="148">
        <f t="shared" ref="E168:U168" si="102">SUM(E169)</f>
        <v>8000</v>
      </c>
      <c r="F168" s="148">
        <f t="shared" si="102"/>
        <v>10000</v>
      </c>
      <c r="G168" s="148">
        <f t="shared" si="102"/>
        <v>10000</v>
      </c>
      <c r="H168" s="148">
        <f t="shared" si="102"/>
        <v>10000</v>
      </c>
      <c r="I168" s="148">
        <f t="shared" si="102"/>
        <v>10000</v>
      </c>
      <c r="J168" s="148">
        <f t="shared" si="102"/>
        <v>0</v>
      </c>
      <c r="K168" s="148" t="e">
        <f t="shared" si="102"/>
        <v>#REF!</v>
      </c>
      <c r="L168" s="148">
        <f t="shared" si="102"/>
        <v>10000</v>
      </c>
      <c r="M168" s="148">
        <f t="shared" si="102"/>
        <v>10000</v>
      </c>
      <c r="N168" s="148">
        <f t="shared" si="102"/>
        <v>27000</v>
      </c>
      <c r="O168" s="148">
        <f t="shared" si="102"/>
        <v>27000</v>
      </c>
      <c r="P168" s="148">
        <f t="shared" si="102"/>
        <v>30000</v>
      </c>
      <c r="Q168" s="148">
        <v>40000</v>
      </c>
      <c r="R168" s="148">
        <f t="shared" si="102"/>
        <v>0</v>
      </c>
      <c r="S168" s="148">
        <f t="shared" si="102"/>
        <v>0</v>
      </c>
      <c r="T168" s="148">
        <f t="shared" si="102"/>
        <v>0</v>
      </c>
      <c r="U168" s="148">
        <f t="shared" si="102"/>
        <v>0</v>
      </c>
      <c r="V168" s="231">
        <v>50000</v>
      </c>
      <c r="W168" s="18"/>
      <c r="X168" s="18"/>
      <c r="Y168" s="18"/>
      <c r="Z168" s="18"/>
      <c r="AA168" s="18"/>
      <c r="AB168" s="9">
        <f t="shared" si="70"/>
        <v>0</v>
      </c>
      <c r="AC168" s="18"/>
      <c r="AD168" s="18"/>
    </row>
    <row r="169" spans="1:30" s="2" customFormat="1">
      <c r="A169" s="173"/>
      <c r="B169" s="150"/>
      <c r="C169" s="146">
        <v>381</v>
      </c>
      <c r="D169" s="147" t="s">
        <v>133</v>
      </c>
      <c r="E169" s="148">
        <f t="shared" ref="E169:P169" si="103">SUM(E170)</f>
        <v>8000</v>
      </c>
      <c r="F169" s="148">
        <f t="shared" si="103"/>
        <v>10000</v>
      </c>
      <c r="G169" s="148">
        <f t="shared" si="103"/>
        <v>10000</v>
      </c>
      <c r="H169" s="148">
        <f t="shared" si="103"/>
        <v>10000</v>
      </c>
      <c r="I169" s="148">
        <f t="shared" si="103"/>
        <v>10000</v>
      </c>
      <c r="J169" s="148">
        <f t="shared" si="103"/>
        <v>0</v>
      </c>
      <c r="K169" s="148" t="e">
        <f t="shared" si="103"/>
        <v>#REF!</v>
      </c>
      <c r="L169" s="148">
        <f t="shared" si="103"/>
        <v>10000</v>
      </c>
      <c r="M169" s="148">
        <f t="shared" si="103"/>
        <v>10000</v>
      </c>
      <c r="N169" s="148">
        <f t="shared" si="103"/>
        <v>27000</v>
      </c>
      <c r="O169" s="148">
        <f t="shared" si="103"/>
        <v>27000</v>
      </c>
      <c r="P169" s="148">
        <f t="shared" si="103"/>
        <v>30000</v>
      </c>
      <c r="Q169" s="148"/>
      <c r="R169" s="148"/>
      <c r="S169" s="148"/>
      <c r="T169" s="148"/>
      <c r="U169" s="148"/>
      <c r="V169" s="231"/>
      <c r="W169" s="18"/>
      <c r="X169" s="18"/>
      <c r="Y169" s="18"/>
      <c r="Z169" s="18"/>
      <c r="AA169" s="18"/>
      <c r="AB169" s="9">
        <f t="shared" si="70"/>
        <v>0</v>
      </c>
      <c r="AC169" s="18"/>
      <c r="AD169" s="18"/>
    </row>
    <row r="170" spans="1:30" hidden="1">
      <c r="A170" s="173"/>
      <c r="B170" s="150"/>
      <c r="C170" s="146">
        <v>38113</v>
      </c>
      <c r="D170" s="147" t="s">
        <v>102</v>
      </c>
      <c r="E170" s="148">
        <v>8000</v>
      </c>
      <c r="F170" s="148">
        <v>10000</v>
      </c>
      <c r="G170" s="148">
        <v>10000</v>
      </c>
      <c r="H170" s="148">
        <v>10000</v>
      </c>
      <c r="I170" s="148">
        <v>10000</v>
      </c>
      <c r="J170" s="148">
        <v>0</v>
      </c>
      <c r="K170" s="148" t="e">
        <f>#REF!/H170*100</f>
        <v>#REF!</v>
      </c>
      <c r="L170" s="148">
        <v>10000</v>
      </c>
      <c r="M170" s="148">
        <v>10000</v>
      </c>
      <c r="N170" s="148">
        <v>27000</v>
      </c>
      <c r="O170" s="148">
        <v>27000</v>
      </c>
      <c r="P170" s="148">
        <v>30000</v>
      </c>
      <c r="Q170" s="148"/>
      <c r="R170" s="149"/>
      <c r="S170" s="149"/>
      <c r="T170" s="149"/>
      <c r="U170" s="149"/>
      <c r="V170" s="231"/>
      <c r="W170" s="9"/>
      <c r="X170" s="9"/>
      <c r="Y170" s="9"/>
      <c r="Z170" s="9"/>
      <c r="AA170" s="9"/>
      <c r="AB170" s="9">
        <f t="shared" si="70"/>
        <v>0</v>
      </c>
      <c r="AC170" s="9"/>
      <c r="AD170" s="9"/>
    </row>
    <row r="171" spans="1:30">
      <c r="A171" s="239" t="s">
        <v>193</v>
      </c>
      <c r="B171" s="240"/>
      <c r="C171" s="242" t="s">
        <v>30</v>
      </c>
      <c r="D171" s="243" t="s">
        <v>185</v>
      </c>
      <c r="E171" s="244">
        <f t="shared" ref="E171:U174" si="104">SUM(E172)</f>
        <v>74578.36</v>
      </c>
      <c r="F171" s="244">
        <f t="shared" si="104"/>
        <v>15000</v>
      </c>
      <c r="G171" s="244">
        <f t="shared" si="104"/>
        <v>15000</v>
      </c>
      <c r="H171" s="244">
        <f t="shared" si="104"/>
        <v>15000</v>
      </c>
      <c r="I171" s="244">
        <f t="shared" si="104"/>
        <v>60000</v>
      </c>
      <c r="J171" s="244">
        <f t="shared" si="104"/>
        <v>3023.05</v>
      </c>
      <c r="K171" s="244" t="e">
        <f t="shared" si="104"/>
        <v>#REF!</v>
      </c>
      <c r="L171" s="244">
        <f t="shared" si="104"/>
        <v>30000</v>
      </c>
      <c r="M171" s="244">
        <f t="shared" si="104"/>
        <v>30000</v>
      </c>
      <c r="N171" s="244">
        <f t="shared" si="104"/>
        <v>30000</v>
      </c>
      <c r="O171" s="244">
        <f t="shared" si="104"/>
        <v>30000</v>
      </c>
      <c r="P171" s="244">
        <f t="shared" si="104"/>
        <v>30000</v>
      </c>
      <c r="Q171" s="244">
        <f t="shared" si="104"/>
        <v>35000</v>
      </c>
      <c r="R171" s="244">
        <f t="shared" si="104"/>
        <v>0</v>
      </c>
      <c r="S171" s="244">
        <f t="shared" si="104"/>
        <v>0</v>
      </c>
      <c r="T171" s="244">
        <f t="shared" si="104"/>
        <v>0</v>
      </c>
      <c r="U171" s="244">
        <f t="shared" si="104"/>
        <v>0</v>
      </c>
      <c r="V171" s="269">
        <f t="shared" ref="V171:V173" si="105">SUM(V172)</f>
        <v>40000</v>
      </c>
      <c r="W171" s="9"/>
      <c r="X171" s="9"/>
      <c r="Y171" s="9"/>
      <c r="Z171" s="9"/>
      <c r="AA171" s="9"/>
      <c r="AB171" s="9">
        <f t="shared" si="70"/>
        <v>0</v>
      </c>
      <c r="AC171" s="9"/>
      <c r="AD171" s="9"/>
    </row>
    <row r="172" spans="1:30">
      <c r="A172" s="245"/>
      <c r="B172" s="246"/>
      <c r="C172" s="248" t="s">
        <v>186</v>
      </c>
      <c r="D172" s="249"/>
      <c r="E172" s="250">
        <f t="shared" si="104"/>
        <v>74578.36</v>
      </c>
      <c r="F172" s="250">
        <f t="shared" si="104"/>
        <v>15000</v>
      </c>
      <c r="G172" s="250">
        <f t="shared" si="104"/>
        <v>15000</v>
      </c>
      <c r="H172" s="250">
        <f t="shared" si="104"/>
        <v>15000</v>
      </c>
      <c r="I172" s="250">
        <f t="shared" si="104"/>
        <v>60000</v>
      </c>
      <c r="J172" s="250">
        <f t="shared" si="104"/>
        <v>3023.05</v>
      </c>
      <c r="K172" s="250" t="e">
        <f t="shared" si="104"/>
        <v>#REF!</v>
      </c>
      <c r="L172" s="250">
        <f t="shared" si="104"/>
        <v>30000</v>
      </c>
      <c r="M172" s="250">
        <f t="shared" si="104"/>
        <v>30000</v>
      </c>
      <c r="N172" s="250">
        <f t="shared" si="104"/>
        <v>30000</v>
      </c>
      <c r="O172" s="250">
        <f t="shared" si="104"/>
        <v>30000</v>
      </c>
      <c r="P172" s="250">
        <f t="shared" si="104"/>
        <v>30000</v>
      </c>
      <c r="Q172" s="250">
        <f t="shared" si="104"/>
        <v>35000</v>
      </c>
      <c r="R172" s="250">
        <f t="shared" si="104"/>
        <v>0</v>
      </c>
      <c r="S172" s="250">
        <f t="shared" si="104"/>
        <v>0</v>
      </c>
      <c r="T172" s="250">
        <f t="shared" si="104"/>
        <v>0</v>
      </c>
      <c r="U172" s="250">
        <f t="shared" si="104"/>
        <v>0</v>
      </c>
      <c r="V172" s="270">
        <f t="shared" si="105"/>
        <v>40000</v>
      </c>
      <c r="W172" s="9"/>
      <c r="X172" s="9"/>
      <c r="Y172" s="9"/>
      <c r="Z172" s="9"/>
      <c r="AA172" s="9"/>
      <c r="AB172" s="9">
        <f t="shared" si="70"/>
        <v>0</v>
      </c>
      <c r="AC172" s="9"/>
      <c r="AD172" s="9"/>
    </row>
    <row r="173" spans="1:30" s="2" customFormat="1">
      <c r="A173" s="173"/>
      <c r="B173" s="150"/>
      <c r="C173" s="146">
        <v>3</v>
      </c>
      <c r="D173" s="147" t="s">
        <v>11</v>
      </c>
      <c r="E173" s="148">
        <f t="shared" si="104"/>
        <v>74578.36</v>
      </c>
      <c r="F173" s="148">
        <f t="shared" si="104"/>
        <v>15000</v>
      </c>
      <c r="G173" s="148">
        <f t="shared" si="104"/>
        <v>15000</v>
      </c>
      <c r="H173" s="148">
        <f t="shared" si="104"/>
        <v>15000</v>
      </c>
      <c r="I173" s="148">
        <f t="shared" si="104"/>
        <v>60000</v>
      </c>
      <c r="J173" s="148">
        <f t="shared" si="104"/>
        <v>3023.05</v>
      </c>
      <c r="K173" s="148" t="e">
        <f t="shared" si="104"/>
        <v>#REF!</v>
      </c>
      <c r="L173" s="148">
        <f t="shared" si="104"/>
        <v>30000</v>
      </c>
      <c r="M173" s="148">
        <f t="shared" si="104"/>
        <v>30000</v>
      </c>
      <c r="N173" s="148">
        <f t="shared" si="104"/>
        <v>30000</v>
      </c>
      <c r="O173" s="148">
        <f t="shared" si="104"/>
        <v>30000</v>
      </c>
      <c r="P173" s="148">
        <f t="shared" si="104"/>
        <v>30000</v>
      </c>
      <c r="Q173" s="148">
        <f t="shared" si="104"/>
        <v>35000</v>
      </c>
      <c r="R173" s="148">
        <f t="shared" si="104"/>
        <v>0</v>
      </c>
      <c r="S173" s="148">
        <f t="shared" si="104"/>
        <v>0</v>
      </c>
      <c r="T173" s="148">
        <f t="shared" si="104"/>
        <v>0</v>
      </c>
      <c r="U173" s="148">
        <f t="shared" si="104"/>
        <v>0</v>
      </c>
      <c r="V173" s="271">
        <f t="shared" si="105"/>
        <v>40000</v>
      </c>
      <c r="W173" s="18"/>
      <c r="X173" s="18"/>
      <c r="Y173" s="18"/>
      <c r="Z173" s="18"/>
      <c r="AA173" s="18"/>
      <c r="AB173" s="9">
        <f t="shared" si="70"/>
        <v>0</v>
      </c>
      <c r="AC173" s="18"/>
      <c r="AD173" s="18"/>
    </row>
    <row r="174" spans="1:30" s="2" customFormat="1">
      <c r="A174" s="173"/>
      <c r="B174" s="150"/>
      <c r="C174" s="146">
        <v>37</v>
      </c>
      <c r="D174" s="147" t="s">
        <v>94</v>
      </c>
      <c r="E174" s="148">
        <f t="shared" si="104"/>
        <v>74578.36</v>
      </c>
      <c r="F174" s="148">
        <f t="shared" si="104"/>
        <v>15000</v>
      </c>
      <c r="G174" s="148">
        <f t="shared" si="104"/>
        <v>15000</v>
      </c>
      <c r="H174" s="148">
        <f t="shared" si="104"/>
        <v>15000</v>
      </c>
      <c r="I174" s="148">
        <f t="shared" si="104"/>
        <v>60000</v>
      </c>
      <c r="J174" s="148">
        <f t="shared" si="104"/>
        <v>3023.05</v>
      </c>
      <c r="K174" s="148" t="e">
        <f t="shared" si="104"/>
        <v>#REF!</v>
      </c>
      <c r="L174" s="148">
        <f t="shared" si="104"/>
        <v>30000</v>
      </c>
      <c r="M174" s="148">
        <f t="shared" si="104"/>
        <v>30000</v>
      </c>
      <c r="N174" s="148">
        <f t="shared" si="104"/>
        <v>30000</v>
      </c>
      <c r="O174" s="148">
        <f t="shared" si="104"/>
        <v>30000</v>
      </c>
      <c r="P174" s="148">
        <f t="shared" si="104"/>
        <v>30000</v>
      </c>
      <c r="Q174" s="148">
        <v>35000</v>
      </c>
      <c r="R174" s="148">
        <f t="shared" si="104"/>
        <v>0</v>
      </c>
      <c r="S174" s="148">
        <f t="shared" si="104"/>
        <v>0</v>
      </c>
      <c r="T174" s="148">
        <f t="shared" si="104"/>
        <v>0</v>
      </c>
      <c r="U174" s="148">
        <f t="shared" si="104"/>
        <v>0</v>
      </c>
      <c r="V174" s="231">
        <v>40000</v>
      </c>
      <c r="W174" s="18"/>
      <c r="X174" s="18"/>
      <c r="Y174" s="18"/>
      <c r="Z174" s="18"/>
      <c r="AA174" s="18"/>
      <c r="AB174" s="9">
        <f t="shared" si="70"/>
        <v>0</v>
      </c>
      <c r="AC174" s="18"/>
      <c r="AD174" s="18"/>
    </row>
    <row r="175" spans="1:30" s="2" customFormat="1">
      <c r="A175" s="173"/>
      <c r="B175" s="150"/>
      <c r="C175" s="146">
        <v>372</v>
      </c>
      <c r="D175" s="147" t="s">
        <v>187</v>
      </c>
      <c r="E175" s="148">
        <f t="shared" ref="E175:K175" si="106">SUM(E176)</f>
        <v>74578.36</v>
      </c>
      <c r="F175" s="148">
        <f t="shared" si="106"/>
        <v>15000</v>
      </c>
      <c r="G175" s="148">
        <f t="shared" si="106"/>
        <v>15000</v>
      </c>
      <c r="H175" s="148">
        <f t="shared" si="106"/>
        <v>15000</v>
      </c>
      <c r="I175" s="148">
        <f t="shared" si="106"/>
        <v>60000</v>
      </c>
      <c r="J175" s="148">
        <f t="shared" si="106"/>
        <v>3023.05</v>
      </c>
      <c r="K175" s="148" t="e">
        <f t="shared" si="106"/>
        <v>#REF!</v>
      </c>
      <c r="L175" s="148">
        <f>SUM(L176:L176)</f>
        <v>30000</v>
      </c>
      <c r="M175" s="148">
        <f>SUM(M176:M176)</f>
        <v>30000</v>
      </c>
      <c r="N175" s="148">
        <f>SUM(N176:N176)</f>
        <v>30000</v>
      </c>
      <c r="O175" s="148">
        <f>SUM(O176:O176)</f>
        <v>30000</v>
      </c>
      <c r="P175" s="148">
        <f>SUM(P176:P176)</f>
        <v>30000</v>
      </c>
      <c r="Q175" s="148"/>
      <c r="R175" s="148"/>
      <c r="S175" s="148"/>
      <c r="T175" s="148"/>
      <c r="U175" s="148"/>
      <c r="V175" s="231"/>
      <c r="W175" s="18"/>
      <c r="X175" s="18"/>
      <c r="Y175" s="18"/>
      <c r="Z175" s="18"/>
      <c r="AA175" s="18"/>
      <c r="AB175" s="9">
        <f t="shared" si="70"/>
        <v>0</v>
      </c>
      <c r="AC175" s="18"/>
      <c r="AD175" s="18"/>
    </row>
    <row r="176" spans="1:30" hidden="1">
      <c r="A176" s="173"/>
      <c r="B176" s="150"/>
      <c r="C176" s="146">
        <v>37221</v>
      </c>
      <c r="D176" s="147" t="s">
        <v>127</v>
      </c>
      <c r="E176" s="148">
        <v>74578.36</v>
      </c>
      <c r="F176" s="148">
        <v>15000</v>
      </c>
      <c r="G176" s="148">
        <v>15000</v>
      </c>
      <c r="H176" s="148">
        <v>15000</v>
      </c>
      <c r="I176" s="148">
        <v>60000</v>
      </c>
      <c r="J176" s="148">
        <v>3023.05</v>
      </c>
      <c r="K176" s="148" t="e">
        <f>#REF!/H176*100</f>
        <v>#REF!</v>
      </c>
      <c r="L176" s="148">
        <v>30000</v>
      </c>
      <c r="M176" s="148">
        <v>30000</v>
      </c>
      <c r="N176" s="148">
        <v>30000</v>
      </c>
      <c r="O176" s="148">
        <v>30000</v>
      </c>
      <c r="P176" s="148">
        <v>30000</v>
      </c>
      <c r="Q176" s="148"/>
      <c r="R176" s="149"/>
      <c r="S176" s="149"/>
      <c r="T176" s="149"/>
      <c r="U176" s="149"/>
      <c r="V176" s="231"/>
      <c r="W176" s="9"/>
      <c r="X176" s="9"/>
      <c r="Y176" s="9">
        <v>30000</v>
      </c>
      <c r="Z176" s="9"/>
      <c r="AA176" s="9"/>
      <c r="AB176" s="9">
        <f t="shared" si="70"/>
        <v>30000</v>
      </c>
      <c r="AC176" s="9"/>
      <c r="AD176" s="9"/>
    </row>
    <row r="177" spans="1:30">
      <c r="A177" s="234" t="s">
        <v>196</v>
      </c>
      <c r="B177" s="235" t="s">
        <v>114</v>
      </c>
      <c r="C177" s="236" t="s">
        <v>197</v>
      </c>
      <c r="D177" s="237" t="s">
        <v>374</v>
      </c>
      <c r="E177" s="238" t="e">
        <f>SUM(E178+E191+#REF!)</f>
        <v>#REF!</v>
      </c>
      <c r="F177" s="238" t="e">
        <f>SUM(F178+F191+#REF!)</f>
        <v>#REF!</v>
      </c>
      <c r="G177" s="238" t="e">
        <f>SUM(G178+G191+#REF!)</f>
        <v>#REF!</v>
      </c>
      <c r="H177" s="238" t="e">
        <f>SUM(H178+H191+#REF!)</f>
        <v>#REF!</v>
      </c>
      <c r="I177" s="238" t="e">
        <f>SUM(I178+I191+#REF!)</f>
        <v>#REF!</v>
      </c>
      <c r="J177" s="238" t="e">
        <f>SUM(J178+J191+#REF!)</f>
        <v>#REF!</v>
      </c>
      <c r="K177" s="238" t="e">
        <f>SUM(K178+K191+#REF!)</f>
        <v>#REF!</v>
      </c>
      <c r="L177" s="238">
        <f>SUM(L178+L191)</f>
        <v>195000</v>
      </c>
      <c r="M177" s="238" t="e">
        <f>SUM(M178+M191+#REF!)</f>
        <v>#REF!</v>
      </c>
      <c r="N177" s="238">
        <f>SUM(N178+N191)</f>
        <v>310000</v>
      </c>
      <c r="O177" s="238">
        <f t="shared" ref="O177:V177" si="107">SUM(O178+O191)</f>
        <v>475000</v>
      </c>
      <c r="P177" s="238">
        <f t="shared" si="107"/>
        <v>405000</v>
      </c>
      <c r="Q177" s="238">
        <f t="shared" si="107"/>
        <v>430000</v>
      </c>
      <c r="R177" s="238">
        <f t="shared" si="107"/>
        <v>0</v>
      </c>
      <c r="S177" s="238">
        <f t="shared" si="107"/>
        <v>0</v>
      </c>
      <c r="T177" s="238">
        <f t="shared" si="107"/>
        <v>0</v>
      </c>
      <c r="U177" s="238">
        <f t="shared" si="107"/>
        <v>0</v>
      </c>
      <c r="V177" s="238">
        <f t="shared" si="107"/>
        <v>490000</v>
      </c>
      <c r="W177" s="9"/>
      <c r="X177" s="9"/>
      <c r="Y177" s="9"/>
      <c r="Z177" s="9"/>
      <c r="AA177" s="9"/>
      <c r="AB177" s="9">
        <f t="shared" si="70"/>
        <v>0</v>
      </c>
      <c r="AC177" s="9"/>
      <c r="AD177" s="9"/>
    </row>
    <row r="178" spans="1:30">
      <c r="A178" s="239" t="s">
        <v>275</v>
      </c>
      <c r="B178" s="240"/>
      <c r="C178" s="242" t="s">
        <v>30</v>
      </c>
      <c r="D178" s="243" t="s">
        <v>191</v>
      </c>
      <c r="E178" s="244">
        <f t="shared" ref="E178:U181" si="108">SUM(E179)</f>
        <v>114834.5</v>
      </c>
      <c r="F178" s="244">
        <f t="shared" si="108"/>
        <v>128000</v>
      </c>
      <c r="G178" s="244">
        <f t="shared" si="108"/>
        <v>270000</v>
      </c>
      <c r="H178" s="244">
        <f t="shared" si="108"/>
        <v>270000</v>
      </c>
      <c r="I178" s="244">
        <f t="shared" si="108"/>
        <v>170000</v>
      </c>
      <c r="J178" s="244">
        <f t="shared" si="108"/>
        <v>37625</v>
      </c>
      <c r="K178" s="244" t="e">
        <f t="shared" si="108"/>
        <v>#REF!</v>
      </c>
      <c r="L178" s="244">
        <f t="shared" si="108"/>
        <v>145000</v>
      </c>
      <c r="M178" s="244">
        <f t="shared" si="108"/>
        <v>145000</v>
      </c>
      <c r="N178" s="244">
        <f t="shared" si="108"/>
        <v>240000</v>
      </c>
      <c r="O178" s="244">
        <f t="shared" si="108"/>
        <v>405000</v>
      </c>
      <c r="P178" s="244">
        <f t="shared" si="108"/>
        <v>385000</v>
      </c>
      <c r="Q178" s="244">
        <f t="shared" si="108"/>
        <v>400000</v>
      </c>
      <c r="R178" s="244">
        <f t="shared" si="108"/>
        <v>0</v>
      </c>
      <c r="S178" s="244">
        <f t="shared" si="108"/>
        <v>0</v>
      </c>
      <c r="T178" s="244">
        <f t="shared" si="108"/>
        <v>0</v>
      </c>
      <c r="U178" s="244">
        <f t="shared" si="108"/>
        <v>0</v>
      </c>
      <c r="V178" s="269">
        <f t="shared" ref="V178:V180" si="109">SUM(V179)</f>
        <v>450000</v>
      </c>
      <c r="W178" s="9"/>
      <c r="X178" s="9"/>
      <c r="Y178" s="9"/>
      <c r="Z178" s="9"/>
      <c r="AA178" s="9"/>
      <c r="AB178" s="9">
        <f t="shared" si="70"/>
        <v>0</v>
      </c>
      <c r="AC178" s="9"/>
      <c r="AD178" s="9"/>
    </row>
    <row r="179" spans="1:30">
      <c r="A179" s="245"/>
      <c r="B179" s="246"/>
      <c r="C179" s="248" t="s">
        <v>192</v>
      </c>
      <c r="D179" s="249"/>
      <c r="E179" s="250">
        <f t="shared" si="108"/>
        <v>114834.5</v>
      </c>
      <c r="F179" s="250">
        <f t="shared" si="108"/>
        <v>128000</v>
      </c>
      <c r="G179" s="250">
        <f t="shared" si="108"/>
        <v>270000</v>
      </c>
      <c r="H179" s="250">
        <f t="shared" si="108"/>
        <v>270000</v>
      </c>
      <c r="I179" s="250">
        <f t="shared" si="108"/>
        <v>170000</v>
      </c>
      <c r="J179" s="250">
        <f t="shared" si="108"/>
        <v>37625</v>
      </c>
      <c r="K179" s="250" t="e">
        <f t="shared" si="108"/>
        <v>#REF!</v>
      </c>
      <c r="L179" s="250">
        <f t="shared" si="108"/>
        <v>145000</v>
      </c>
      <c r="M179" s="250">
        <f t="shared" si="108"/>
        <v>145000</v>
      </c>
      <c r="N179" s="250">
        <f>SUM(N180+N187)</f>
        <v>240000</v>
      </c>
      <c r="O179" s="250">
        <f>SUM(O180+O187)</f>
        <v>405000</v>
      </c>
      <c r="P179" s="250">
        <f>SUM(P180+P187)</f>
        <v>385000</v>
      </c>
      <c r="Q179" s="250">
        <f t="shared" si="108"/>
        <v>400000</v>
      </c>
      <c r="R179" s="250">
        <f t="shared" si="108"/>
        <v>0</v>
      </c>
      <c r="S179" s="250">
        <f t="shared" si="108"/>
        <v>0</v>
      </c>
      <c r="T179" s="250">
        <f t="shared" si="108"/>
        <v>0</v>
      </c>
      <c r="U179" s="250">
        <f t="shared" si="108"/>
        <v>0</v>
      </c>
      <c r="V179" s="270">
        <f t="shared" si="109"/>
        <v>450000</v>
      </c>
      <c r="W179" s="9"/>
      <c r="X179" s="9"/>
      <c r="Y179" s="9"/>
      <c r="Z179" s="9"/>
      <c r="AA179" s="9"/>
      <c r="AB179" s="9">
        <f t="shared" si="70"/>
        <v>0</v>
      </c>
      <c r="AC179" s="9"/>
      <c r="AD179" s="9"/>
    </row>
    <row r="180" spans="1:30" s="2" customFormat="1">
      <c r="A180" s="173"/>
      <c r="B180" s="150"/>
      <c r="C180" s="146">
        <v>3</v>
      </c>
      <c r="D180" s="147" t="s">
        <v>11</v>
      </c>
      <c r="E180" s="148">
        <f t="shared" si="108"/>
        <v>114834.5</v>
      </c>
      <c r="F180" s="148">
        <f t="shared" si="108"/>
        <v>128000</v>
      </c>
      <c r="G180" s="148">
        <f t="shared" si="108"/>
        <v>270000</v>
      </c>
      <c r="H180" s="148">
        <f t="shared" si="108"/>
        <v>270000</v>
      </c>
      <c r="I180" s="148">
        <f t="shared" si="108"/>
        <v>170000</v>
      </c>
      <c r="J180" s="148">
        <f t="shared" si="108"/>
        <v>37625</v>
      </c>
      <c r="K180" s="148" t="e">
        <f t="shared" si="108"/>
        <v>#REF!</v>
      </c>
      <c r="L180" s="148">
        <f t="shared" si="108"/>
        <v>145000</v>
      </c>
      <c r="M180" s="148">
        <f t="shared" si="108"/>
        <v>145000</v>
      </c>
      <c r="N180" s="148">
        <f t="shared" si="108"/>
        <v>190000</v>
      </c>
      <c r="O180" s="148">
        <f t="shared" si="108"/>
        <v>405000</v>
      </c>
      <c r="P180" s="148">
        <f t="shared" si="108"/>
        <v>385000</v>
      </c>
      <c r="Q180" s="148">
        <f t="shared" si="108"/>
        <v>400000</v>
      </c>
      <c r="R180" s="148">
        <f t="shared" si="108"/>
        <v>0</v>
      </c>
      <c r="S180" s="148">
        <f t="shared" si="108"/>
        <v>0</v>
      </c>
      <c r="T180" s="148">
        <f t="shared" si="108"/>
        <v>0</v>
      </c>
      <c r="U180" s="148">
        <f t="shared" si="108"/>
        <v>0</v>
      </c>
      <c r="V180" s="271">
        <f t="shared" si="109"/>
        <v>450000</v>
      </c>
      <c r="W180" s="18"/>
      <c r="X180" s="18"/>
      <c r="Y180" s="18"/>
      <c r="Z180" s="18"/>
      <c r="AA180" s="18"/>
      <c r="AB180" s="9">
        <f t="shared" si="70"/>
        <v>0</v>
      </c>
      <c r="AC180" s="18"/>
      <c r="AD180" s="18"/>
    </row>
    <row r="181" spans="1:30" s="2" customFormat="1">
      <c r="A181" s="173"/>
      <c r="B181" s="150"/>
      <c r="C181" s="146">
        <v>32</v>
      </c>
      <c r="D181" s="147" t="s">
        <v>16</v>
      </c>
      <c r="E181" s="148">
        <f t="shared" si="108"/>
        <v>114834.5</v>
      </c>
      <c r="F181" s="148">
        <f t="shared" si="108"/>
        <v>128000</v>
      </c>
      <c r="G181" s="148">
        <f t="shared" si="108"/>
        <v>270000</v>
      </c>
      <c r="H181" s="148">
        <f t="shared" si="108"/>
        <v>270000</v>
      </c>
      <c r="I181" s="148">
        <f t="shared" si="108"/>
        <v>170000</v>
      </c>
      <c r="J181" s="148">
        <f t="shared" si="108"/>
        <v>37625</v>
      </c>
      <c r="K181" s="148" t="e">
        <f t="shared" si="108"/>
        <v>#REF!</v>
      </c>
      <c r="L181" s="148">
        <f t="shared" si="108"/>
        <v>145000</v>
      </c>
      <c r="M181" s="148">
        <f t="shared" si="108"/>
        <v>145000</v>
      </c>
      <c r="N181" s="148">
        <f t="shared" si="108"/>
        <v>190000</v>
      </c>
      <c r="O181" s="148">
        <f t="shared" si="108"/>
        <v>405000</v>
      </c>
      <c r="P181" s="148">
        <f t="shared" si="108"/>
        <v>385000</v>
      </c>
      <c r="Q181" s="148">
        <v>400000</v>
      </c>
      <c r="R181" s="148">
        <f t="shared" si="108"/>
        <v>0</v>
      </c>
      <c r="S181" s="148">
        <f t="shared" si="108"/>
        <v>0</v>
      </c>
      <c r="T181" s="148">
        <f t="shared" si="108"/>
        <v>0</v>
      </c>
      <c r="U181" s="148">
        <f t="shared" si="108"/>
        <v>0</v>
      </c>
      <c r="V181" s="271">
        <v>450000</v>
      </c>
      <c r="W181" s="18"/>
      <c r="X181" s="18"/>
      <c r="Y181" s="18"/>
      <c r="Z181" s="18"/>
      <c r="AA181" s="18"/>
      <c r="AB181" s="9">
        <f t="shared" si="70"/>
        <v>0</v>
      </c>
      <c r="AC181" s="18"/>
      <c r="AD181" s="18"/>
    </row>
    <row r="182" spans="1:30" s="2" customFormat="1">
      <c r="A182" s="173"/>
      <c r="B182" s="150"/>
      <c r="C182" s="146">
        <v>323</v>
      </c>
      <c r="D182" s="147" t="s">
        <v>131</v>
      </c>
      <c r="E182" s="148">
        <f t="shared" ref="E182:K182" si="110">SUM(E184:E186)</f>
        <v>114834.5</v>
      </c>
      <c r="F182" s="148">
        <f t="shared" si="110"/>
        <v>128000</v>
      </c>
      <c r="G182" s="148">
        <f t="shared" si="110"/>
        <v>270000</v>
      </c>
      <c r="H182" s="148">
        <f t="shared" si="110"/>
        <v>270000</v>
      </c>
      <c r="I182" s="148">
        <f t="shared" si="110"/>
        <v>170000</v>
      </c>
      <c r="J182" s="148">
        <f t="shared" si="110"/>
        <v>37625</v>
      </c>
      <c r="K182" s="148" t="e">
        <f t="shared" si="110"/>
        <v>#REF!</v>
      </c>
      <c r="L182" s="148">
        <f t="shared" ref="L182:P182" si="111">SUM(L183:L186)</f>
        <v>145000</v>
      </c>
      <c r="M182" s="148">
        <f t="shared" si="111"/>
        <v>145000</v>
      </c>
      <c r="N182" s="148">
        <f t="shared" si="111"/>
        <v>190000</v>
      </c>
      <c r="O182" s="148">
        <f t="shared" si="111"/>
        <v>405000</v>
      </c>
      <c r="P182" s="148">
        <f t="shared" si="111"/>
        <v>385000</v>
      </c>
      <c r="Q182" s="148"/>
      <c r="R182" s="148"/>
      <c r="S182" s="148"/>
      <c r="T182" s="148"/>
      <c r="U182" s="148"/>
      <c r="V182" s="231"/>
      <c r="W182" s="18"/>
      <c r="X182" s="18"/>
      <c r="Y182" s="18"/>
      <c r="Z182" s="18"/>
      <c r="AA182" s="18"/>
      <c r="AB182" s="9">
        <f t="shared" ref="AB182:AB222" si="112">SUM(W182:AA182)</f>
        <v>0</v>
      </c>
      <c r="AC182" s="18"/>
      <c r="AD182" s="18"/>
    </row>
    <row r="183" spans="1:30" ht="15.6" hidden="1" customHeight="1">
      <c r="A183" s="173"/>
      <c r="B183" s="150"/>
      <c r="C183" s="146">
        <v>3235</v>
      </c>
      <c r="D183" s="147" t="s">
        <v>358</v>
      </c>
      <c r="E183" s="148"/>
      <c r="F183" s="148"/>
      <c r="G183" s="148"/>
      <c r="H183" s="148"/>
      <c r="I183" s="148"/>
      <c r="J183" s="148"/>
      <c r="K183" s="148"/>
      <c r="L183" s="148"/>
      <c r="M183" s="148"/>
      <c r="N183" s="149">
        <v>20000</v>
      </c>
      <c r="O183" s="149">
        <v>25000</v>
      </c>
      <c r="P183" s="149">
        <v>25000</v>
      </c>
      <c r="Q183" s="148"/>
      <c r="R183" s="149"/>
      <c r="S183" s="149"/>
      <c r="T183" s="149"/>
      <c r="U183" s="149"/>
      <c r="V183" s="231"/>
      <c r="W183" s="9"/>
      <c r="X183" s="9"/>
      <c r="Y183" s="9"/>
      <c r="Z183" s="9"/>
      <c r="AA183" s="9"/>
      <c r="AB183" s="9">
        <f t="shared" si="112"/>
        <v>0</v>
      </c>
      <c r="AC183" s="9"/>
      <c r="AD183" s="9"/>
    </row>
    <row r="184" spans="1:30" hidden="1">
      <c r="A184" s="173"/>
      <c r="B184" s="150"/>
      <c r="C184" s="146">
        <v>32329</v>
      </c>
      <c r="D184" s="147" t="s">
        <v>117</v>
      </c>
      <c r="E184" s="148">
        <v>52259.48</v>
      </c>
      <c r="F184" s="148">
        <v>83000</v>
      </c>
      <c r="G184" s="148">
        <v>250000</v>
      </c>
      <c r="H184" s="148">
        <v>250000</v>
      </c>
      <c r="I184" s="148">
        <v>150000</v>
      </c>
      <c r="J184" s="148">
        <v>14500</v>
      </c>
      <c r="K184" s="148" t="e">
        <f>#REF!/H184*100</f>
        <v>#REF!</v>
      </c>
      <c r="L184" s="148">
        <v>120000</v>
      </c>
      <c r="M184" s="148">
        <v>120000</v>
      </c>
      <c r="N184" s="148">
        <v>140000</v>
      </c>
      <c r="O184" s="148">
        <v>100000</v>
      </c>
      <c r="P184" s="148">
        <v>130000</v>
      </c>
      <c r="Q184" s="148"/>
      <c r="R184" s="149"/>
      <c r="S184" s="149"/>
      <c r="T184" s="149"/>
      <c r="U184" s="149"/>
      <c r="V184" s="231"/>
      <c r="W184" s="9"/>
      <c r="X184" s="9"/>
      <c r="Y184" s="9"/>
      <c r="Z184" s="9"/>
      <c r="AA184" s="9"/>
      <c r="AB184" s="9">
        <f t="shared" si="112"/>
        <v>0</v>
      </c>
      <c r="AC184" s="9"/>
      <c r="AD184" s="9"/>
    </row>
    <row r="185" spans="1:30" hidden="1">
      <c r="A185" s="173"/>
      <c r="B185" s="150"/>
      <c r="C185" s="146">
        <v>32329</v>
      </c>
      <c r="D185" s="147" t="s">
        <v>378</v>
      </c>
      <c r="E185" s="148"/>
      <c r="F185" s="148"/>
      <c r="G185" s="148"/>
      <c r="H185" s="148"/>
      <c r="I185" s="148"/>
      <c r="J185" s="148"/>
      <c r="K185" s="148"/>
      <c r="L185" s="148"/>
      <c r="M185" s="148"/>
      <c r="N185" s="148"/>
      <c r="O185" s="148">
        <v>250000</v>
      </c>
      <c r="P185" s="148">
        <v>200000</v>
      </c>
      <c r="Q185" s="148"/>
      <c r="R185" s="149"/>
      <c r="S185" s="149"/>
      <c r="T185" s="149"/>
      <c r="U185" s="149"/>
      <c r="V185" s="231"/>
      <c r="W185" s="9"/>
      <c r="X185" s="9"/>
      <c r="Y185" s="9"/>
      <c r="Z185" s="9"/>
      <c r="AA185" s="9"/>
      <c r="AB185" s="9">
        <f t="shared" si="112"/>
        <v>0</v>
      </c>
      <c r="AC185" s="9"/>
      <c r="AD185" s="9"/>
    </row>
    <row r="186" spans="1:30" hidden="1">
      <c r="A186" s="173"/>
      <c r="B186" s="150"/>
      <c r="C186" s="146">
        <v>32329</v>
      </c>
      <c r="D186" s="147" t="s">
        <v>125</v>
      </c>
      <c r="E186" s="148">
        <v>62575.02</v>
      </c>
      <c r="F186" s="148">
        <v>45000</v>
      </c>
      <c r="G186" s="148">
        <v>20000</v>
      </c>
      <c r="H186" s="148">
        <v>20000</v>
      </c>
      <c r="I186" s="148">
        <v>20000</v>
      </c>
      <c r="J186" s="148">
        <v>23125</v>
      </c>
      <c r="K186" s="148" t="e">
        <f>#REF!/H186*100</f>
        <v>#REF!</v>
      </c>
      <c r="L186" s="148">
        <v>25000</v>
      </c>
      <c r="M186" s="148">
        <v>25000</v>
      </c>
      <c r="N186" s="148">
        <v>30000</v>
      </c>
      <c r="O186" s="148">
        <v>30000</v>
      </c>
      <c r="P186" s="148">
        <v>30000</v>
      </c>
      <c r="Q186" s="148"/>
      <c r="R186" s="149"/>
      <c r="S186" s="149"/>
      <c r="T186" s="149"/>
      <c r="U186" s="149"/>
      <c r="V186" s="231">
        <f t="shared" ref="V186:V214" si="113">SUM(Q186/O186*100)</f>
        <v>0</v>
      </c>
      <c r="W186" s="9"/>
      <c r="X186" s="9"/>
      <c r="Y186" s="9"/>
      <c r="Z186" s="9"/>
      <c r="AA186" s="9"/>
      <c r="AB186" s="9">
        <f t="shared" si="112"/>
        <v>0</v>
      </c>
      <c r="AC186" s="9"/>
      <c r="AD186" s="9"/>
    </row>
    <row r="187" spans="1:30">
      <c r="A187" s="173"/>
      <c r="B187" s="150"/>
      <c r="C187" s="146">
        <v>4</v>
      </c>
      <c r="D187" s="147" t="s">
        <v>23</v>
      </c>
      <c r="E187" s="148"/>
      <c r="F187" s="148"/>
      <c r="G187" s="148"/>
      <c r="H187" s="148"/>
      <c r="I187" s="148"/>
      <c r="J187" s="148"/>
      <c r="K187" s="148"/>
      <c r="L187" s="148"/>
      <c r="M187" s="148"/>
      <c r="N187" s="148">
        <f t="shared" ref="N187:P189" si="114">SUM(N188)</f>
        <v>50000</v>
      </c>
      <c r="O187" s="148">
        <f t="shared" si="114"/>
        <v>0</v>
      </c>
      <c r="P187" s="148">
        <f t="shared" si="114"/>
        <v>0</v>
      </c>
      <c r="Q187" s="148"/>
      <c r="R187" s="149"/>
      <c r="S187" s="149"/>
      <c r="T187" s="149"/>
      <c r="U187" s="149"/>
      <c r="V187" s="231">
        <v>0</v>
      </c>
      <c r="W187" s="9"/>
      <c r="X187" s="9"/>
      <c r="Y187" s="9"/>
      <c r="Z187" s="9"/>
      <c r="AA187" s="9"/>
      <c r="AB187" s="9">
        <f t="shared" si="112"/>
        <v>0</v>
      </c>
      <c r="AC187" s="9"/>
      <c r="AD187" s="9"/>
    </row>
    <row r="188" spans="1:30">
      <c r="A188" s="173"/>
      <c r="B188" s="150"/>
      <c r="C188" s="146">
        <v>42</v>
      </c>
      <c r="D188" s="147" t="s">
        <v>24</v>
      </c>
      <c r="E188" s="148"/>
      <c r="F188" s="148"/>
      <c r="G188" s="148"/>
      <c r="H188" s="148"/>
      <c r="I188" s="148"/>
      <c r="J188" s="148"/>
      <c r="K188" s="148"/>
      <c r="L188" s="148"/>
      <c r="M188" s="148"/>
      <c r="N188" s="148">
        <f t="shared" si="114"/>
        <v>50000</v>
      </c>
      <c r="O188" s="148">
        <f t="shared" si="114"/>
        <v>0</v>
      </c>
      <c r="P188" s="148">
        <f t="shared" si="114"/>
        <v>0</v>
      </c>
      <c r="Q188" s="148"/>
      <c r="R188" s="149"/>
      <c r="S188" s="149"/>
      <c r="T188" s="149"/>
      <c r="U188" s="149"/>
      <c r="V188" s="231">
        <v>0</v>
      </c>
      <c r="W188" s="9"/>
      <c r="X188" s="9"/>
      <c r="Y188" s="9">
        <v>385000</v>
      </c>
      <c r="Z188" s="9"/>
      <c r="AA188" s="9"/>
      <c r="AB188" s="9">
        <f t="shared" si="112"/>
        <v>385000</v>
      </c>
      <c r="AC188" s="9"/>
      <c r="AD188" s="9"/>
    </row>
    <row r="189" spans="1:30">
      <c r="A189" s="173"/>
      <c r="B189" s="150"/>
      <c r="C189" s="146">
        <v>422</v>
      </c>
      <c r="D189" s="147" t="s">
        <v>135</v>
      </c>
      <c r="E189" s="148"/>
      <c r="F189" s="148"/>
      <c r="G189" s="148"/>
      <c r="H189" s="148"/>
      <c r="I189" s="148"/>
      <c r="J189" s="148"/>
      <c r="K189" s="148"/>
      <c r="L189" s="148"/>
      <c r="M189" s="148"/>
      <c r="N189" s="148">
        <f t="shared" si="114"/>
        <v>50000</v>
      </c>
      <c r="O189" s="148">
        <f t="shared" si="114"/>
        <v>0</v>
      </c>
      <c r="P189" s="148">
        <f t="shared" si="114"/>
        <v>0</v>
      </c>
      <c r="Q189" s="148"/>
      <c r="R189" s="149"/>
      <c r="S189" s="149"/>
      <c r="T189" s="149"/>
      <c r="U189" s="149"/>
      <c r="V189" s="231">
        <v>0</v>
      </c>
      <c r="W189" s="9"/>
      <c r="X189" s="9"/>
      <c r="Y189" s="9"/>
      <c r="Z189" s="9"/>
      <c r="AA189" s="9"/>
      <c r="AB189" s="9">
        <f t="shared" si="112"/>
        <v>0</v>
      </c>
      <c r="AC189" s="9"/>
      <c r="AD189" s="9"/>
    </row>
    <row r="190" spans="1:30" hidden="1">
      <c r="A190" s="173"/>
      <c r="B190" s="150"/>
      <c r="C190" s="146">
        <v>42219</v>
      </c>
      <c r="D190" s="147" t="s">
        <v>362</v>
      </c>
      <c r="E190" s="148"/>
      <c r="F190" s="148"/>
      <c r="G190" s="148"/>
      <c r="H190" s="148"/>
      <c r="I190" s="148"/>
      <c r="J190" s="148"/>
      <c r="K190" s="148"/>
      <c r="L190" s="148"/>
      <c r="M190" s="148"/>
      <c r="N190" s="148">
        <v>50000</v>
      </c>
      <c r="O190" s="149"/>
      <c r="P190" s="149"/>
      <c r="Q190" s="148"/>
      <c r="R190" s="149"/>
      <c r="S190" s="149"/>
      <c r="T190" s="149"/>
      <c r="U190" s="149"/>
      <c r="V190" s="231">
        <v>0</v>
      </c>
      <c r="W190" s="9"/>
      <c r="X190" s="9"/>
      <c r="Y190" s="9"/>
      <c r="Z190" s="9"/>
      <c r="AA190" s="9"/>
      <c r="AB190" s="9">
        <f t="shared" si="112"/>
        <v>0</v>
      </c>
      <c r="AC190" s="9"/>
      <c r="AD190" s="9"/>
    </row>
    <row r="191" spans="1:30">
      <c r="A191" s="239" t="s">
        <v>274</v>
      </c>
      <c r="B191" s="240"/>
      <c r="C191" s="242" t="s">
        <v>30</v>
      </c>
      <c r="D191" s="243" t="s">
        <v>194</v>
      </c>
      <c r="E191" s="244">
        <f t="shared" ref="E191:U194" si="115">SUM(E192)</f>
        <v>170587.68</v>
      </c>
      <c r="F191" s="244">
        <f t="shared" si="115"/>
        <v>30000</v>
      </c>
      <c r="G191" s="244">
        <f t="shared" si="115"/>
        <v>60000</v>
      </c>
      <c r="H191" s="244">
        <f t="shared" si="115"/>
        <v>60000</v>
      </c>
      <c r="I191" s="244">
        <f t="shared" si="115"/>
        <v>60000</v>
      </c>
      <c r="J191" s="244">
        <f t="shared" si="115"/>
        <v>0</v>
      </c>
      <c r="K191" s="244" t="e">
        <f t="shared" si="115"/>
        <v>#REF!</v>
      </c>
      <c r="L191" s="244">
        <f t="shared" si="115"/>
        <v>50000</v>
      </c>
      <c r="M191" s="244">
        <f t="shared" si="115"/>
        <v>50000</v>
      </c>
      <c r="N191" s="244">
        <f t="shared" si="115"/>
        <v>70000</v>
      </c>
      <c r="O191" s="244">
        <f t="shared" si="115"/>
        <v>70000</v>
      </c>
      <c r="P191" s="244">
        <f t="shared" si="115"/>
        <v>20000</v>
      </c>
      <c r="Q191" s="244">
        <f t="shared" si="115"/>
        <v>30000</v>
      </c>
      <c r="R191" s="244">
        <f t="shared" si="115"/>
        <v>0</v>
      </c>
      <c r="S191" s="244">
        <f t="shared" si="115"/>
        <v>0</v>
      </c>
      <c r="T191" s="244">
        <f t="shared" si="115"/>
        <v>0</v>
      </c>
      <c r="U191" s="244">
        <f t="shared" si="115"/>
        <v>0</v>
      </c>
      <c r="V191" s="269">
        <f t="shared" ref="V191:V193" si="116">SUM(V192)</f>
        <v>40000</v>
      </c>
      <c r="W191" s="9"/>
      <c r="X191" s="9"/>
      <c r="Y191" s="9"/>
      <c r="Z191" s="9"/>
      <c r="AA191" s="9"/>
      <c r="AB191" s="9">
        <f t="shared" si="112"/>
        <v>0</v>
      </c>
      <c r="AC191" s="9"/>
      <c r="AD191" s="9"/>
    </row>
    <row r="192" spans="1:30">
      <c r="A192" s="245"/>
      <c r="B192" s="246"/>
      <c r="C192" s="248" t="s">
        <v>195</v>
      </c>
      <c r="D192" s="249"/>
      <c r="E192" s="250">
        <f t="shared" si="115"/>
        <v>170587.68</v>
      </c>
      <c r="F192" s="250">
        <f t="shared" si="115"/>
        <v>30000</v>
      </c>
      <c r="G192" s="250">
        <f t="shared" si="115"/>
        <v>60000</v>
      </c>
      <c r="H192" s="250">
        <f t="shared" si="115"/>
        <v>60000</v>
      </c>
      <c r="I192" s="250">
        <f t="shared" si="115"/>
        <v>60000</v>
      </c>
      <c r="J192" s="250">
        <f t="shared" si="115"/>
        <v>0</v>
      </c>
      <c r="K192" s="250" t="e">
        <f t="shared" si="115"/>
        <v>#REF!</v>
      </c>
      <c r="L192" s="250">
        <f t="shared" si="115"/>
        <v>50000</v>
      </c>
      <c r="M192" s="250">
        <f t="shared" si="115"/>
        <v>50000</v>
      </c>
      <c r="N192" s="250">
        <f t="shared" si="115"/>
        <v>70000</v>
      </c>
      <c r="O192" s="250">
        <f t="shared" si="115"/>
        <v>70000</v>
      </c>
      <c r="P192" s="250">
        <f t="shared" si="115"/>
        <v>20000</v>
      </c>
      <c r="Q192" s="250">
        <f t="shared" si="115"/>
        <v>30000</v>
      </c>
      <c r="R192" s="250">
        <f t="shared" si="115"/>
        <v>0</v>
      </c>
      <c r="S192" s="250">
        <f t="shared" si="115"/>
        <v>0</v>
      </c>
      <c r="T192" s="250">
        <f t="shared" si="115"/>
        <v>0</v>
      </c>
      <c r="U192" s="250">
        <f t="shared" si="115"/>
        <v>0</v>
      </c>
      <c r="V192" s="270">
        <f t="shared" si="116"/>
        <v>40000</v>
      </c>
      <c r="W192" s="9"/>
      <c r="X192" s="9"/>
      <c r="Y192" s="9"/>
      <c r="Z192" s="9"/>
      <c r="AA192" s="9"/>
      <c r="AB192" s="9">
        <f t="shared" si="112"/>
        <v>0</v>
      </c>
      <c r="AC192" s="9"/>
      <c r="AD192" s="9"/>
    </row>
    <row r="193" spans="1:30" s="2" customFormat="1">
      <c r="A193" s="173"/>
      <c r="B193" s="150"/>
      <c r="C193" s="146">
        <v>3</v>
      </c>
      <c r="D193" s="147" t="s">
        <v>11</v>
      </c>
      <c r="E193" s="148">
        <f t="shared" si="115"/>
        <v>170587.68</v>
      </c>
      <c r="F193" s="148">
        <f t="shared" si="115"/>
        <v>30000</v>
      </c>
      <c r="G193" s="148">
        <f t="shared" si="115"/>
        <v>60000</v>
      </c>
      <c r="H193" s="148">
        <f t="shared" si="115"/>
        <v>60000</v>
      </c>
      <c r="I193" s="148">
        <f t="shared" si="115"/>
        <v>60000</v>
      </c>
      <c r="J193" s="148">
        <f t="shared" si="115"/>
        <v>0</v>
      </c>
      <c r="K193" s="148" t="e">
        <f t="shared" si="115"/>
        <v>#REF!</v>
      </c>
      <c r="L193" s="148">
        <f t="shared" si="115"/>
        <v>50000</v>
      </c>
      <c r="M193" s="148">
        <f t="shared" si="115"/>
        <v>50000</v>
      </c>
      <c r="N193" s="148">
        <f t="shared" si="115"/>
        <v>70000</v>
      </c>
      <c r="O193" s="148">
        <f t="shared" si="115"/>
        <v>70000</v>
      </c>
      <c r="P193" s="148">
        <f t="shared" si="115"/>
        <v>20000</v>
      </c>
      <c r="Q193" s="148">
        <f t="shared" si="115"/>
        <v>30000</v>
      </c>
      <c r="R193" s="148">
        <f t="shared" si="115"/>
        <v>0</v>
      </c>
      <c r="S193" s="148">
        <f t="shared" si="115"/>
        <v>0</v>
      </c>
      <c r="T193" s="148">
        <f t="shared" si="115"/>
        <v>0</v>
      </c>
      <c r="U193" s="148">
        <f t="shared" si="115"/>
        <v>0</v>
      </c>
      <c r="V193" s="271">
        <f t="shared" si="116"/>
        <v>40000</v>
      </c>
      <c r="W193" s="18"/>
      <c r="X193" s="18"/>
      <c r="Y193" s="18"/>
      <c r="Z193" s="18"/>
      <c r="AA193" s="18"/>
      <c r="AB193" s="9">
        <f t="shared" si="112"/>
        <v>0</v>
      </c>
      <c r="AC193" s="18"/>
      <c r="AD193" s="18"/>
    </row>
    <row r="194" spans="1:30" s="2" customFormat="1">
      <c r="A194" s="173"/>
      <c r="B194" s="150"/>
      <c r="C194" s="146">
        <v>32</v>
      </c>
      <c r="D194" s="147" t="s">
        <v>16</v>
      </c>
      <c r="E194" s="148">
        <f t="shared" si="115"/>
        <v>170587.68</v>
      </c>
      <c r="F194" s="148">
        <f t="shared" si="115"/>
        <v>30000</v>
      </c>
      <c r="G194" s="148">
        <f t="shared" si="115"/>
        <v>60000</v>
      </c>
      <c r="H194" s="148">
        <f t="shared" si="115"/>
        <v>60000</v>
      </c>
      <c r="I194" s="148">
        <f t="shared" si="115"/>
        <v>60000</v>
      </c>
      <c r="J194" s="148">
        <f t="shared" si="115"/>
        <v>0</v>
      </c>
      <c r="K194" s="148" t="e">
        <f t="shared" si="115"/>
        <v>#REF!</v>
      </c>
      <c r="L194" s="148">
        <f t="shared" si="115"/>
        <v>50000</v>
      </c>
      <c r="M194" s="148">
        <f t="shared" si="115"/>
        <v>50000</v>
      </c>
      <c r="N194" s="148">
        <f t="shared" si="115"/>
        <v>70000</v>
      </c>
      <c r="O194" s="148">
        <f t="shared" si="115"/>
        <v>70000</v>
      </c>
      <c r="P194" s="148">
        <f t="shared" si="115"/>
        <v>20000</v>
      </c>
      <c r="Q194" s="148">
        <v>30000</v>
      </c>
      <c r="R194" s="148">
        <f t="shared" si="115"/>
        <v>0</v>
      </c>
      <c r="S194" s="148">
        <f t="shared" si="115"/>
        <v>0</v>
      </c>
      <c r="T194" s="148">
        <f t="shared" si="115"/>
        <v>0</v>
      </c>
      <c r="U194" s="148">
        <f t="shared" si="115"/>
        <v>0</v>
      </c>
      <c r="V194" s="231">
        <v>40000</v>
      </c>
      <c r="W194" s="18"/>
      <c r="X194" s="18"/>
      <c r="Y194" s="18"/>
      <c r="Z194" s="18"/>
      <c r="AA194" s="18"/>
      <c r="AB194" s="9">
        <f t="shared" si="112"/>
        <v>0</v>
      </c>
      <c r="AC194" s="18"/>
      <c r="AD194" s="18"/>
    </row>
    <row r="195" spans="1:30" s="2" customFormat="1">
      <c r="A195" s="173"/>
      <c r="B195" s="150"/>
      <c r="C195" s="146">
        <v>323</v>
      </c>
      <c r="D195" s="147" t="s">
        <v>168</v>
      </c>
      <c r="E195" s="148">
        <f t="shared" ref="E195:P195" si="117">SUM(E196)</f>
        <v>170587.68</v>
      </c>
      <c r="F195" s="148">
        <f t="shared" si="117"/>
        <v>30000</v>
      </c>
      <c r="G195" s="148">
        <f t="shared" si="117"/>
        <v>60000</v>
      </c>
      <c r="H195" s="148">
        <f t="shared" si="117"/>
        <v>60000</v>
      </c>
      <c r="I195" s="148">
        <f t="shared" si="117"/>
        <v>60000</v>
      </c>
      <c r="J195" s="148">
        <f t="shared" si="117"/>
        <v>0</v>
      </c>
      <c r="K195" s="148" t="e">
        <f t="shared" si="117"/>
        <v>#REF!</v>
      </c>
      <c r="L195" s="148">
        <f t="shared" si="117"/>
        <v>50000</v>
      </c>
      <c r="M195" s="148">
        <f t="shared" si="117"/>
        <v>50000</v>
      </c>
      <c r="N195" s="148">
        <f t="shared" si="117"/>
        <v>70000</v>
      </c>
      <c r="O195" s="148">
        <f t="shared" si="117"/>
        <v>70000</v>
      </c>
      <c r="P195" s="148">
        <f t="shared" si="117"/>
        <v>20000</v>
      </c>
      <c r="Q195" s="148"/>
      <c r="R195" s="148"/>
      <c r="S195" s="148"/>
      <c r="T195" s="148"/>
      <c r="U195" s="148"/>
      <c r="V195" s="231"/>
      <c r="W195" s="18"/>
      <c r="X195" s="18"/>
      <c r="Y195" s="18"/>
      <c r="Z195" s="18"/>
      <c r="AA195" s="18"/>
      <c r="AB195" s="9">
        <f t="shared" si="112"/>
        <v>0</v>
      </c>
      <c r="AC195" s="18"/>
      <c r="AD195" s="18"/>
    </row>
    <row r="196" spans="1:30" hidden="1">
      <c r="A196" s="173"/>
      <c r="B196" s="150"/>
      <c r="C196" s="146">
        <v>32329</v>
      </c>
      <c r="D196" s="147" t="s">
        <v>113</v>
      </c>
      <c r="E196" s="148">
        <v>170587.68</v>
      </c>
      <c r="F196" s="148">
        <v>30000</v>
      </c>
      <c r="G196" s="148">
        <v>60000</v>
      </c>
      <c r="H196" s="148">
        <v>60000</v>
      </c>
      <c r="I196" s="148">
        <v>60000</v>
      </c>
      <c r="J196" s="148">
        <v>0</v>
      </c>
      <c r="K196" s="148" t="e">
        <f>#REF!/H196*100</f>
        <v>#REF!</v>
      </c>
      <c r="L196" s="148">
        <v>50000</v>
      </c>
      <c r="M196" s="148">
        <v>50000</v>
      </c>
      <c r="N196" s="148">
        <v>70000</v>
      </c>
      <c r="O196" s="148">
        <v>70000</v>
      </c>
      <c r="P196" s="148">
        <v>20000</v>
      </c>
      <c r="Q196" s="148"/>
      <c r="R196" s="149"/>
      <c r="S196" s="149"/>
      <c r="T196" s="149"/>
      <c r="U196" s="149"/>
      <c r="V196" s="231"/>
      <c r="W196" s="9"/>
      <c r="X196" s="9"/>
      <c r="Y196" s="9">
        <v>20000</v>
      </c>
      <c r="Z196" s="9"/>
      <c r="AA196" s="9"/>
      <c r="AB196" s="9">
        <f t="shared" si="112"/>
        <v>20000</v>
      </c>
      <c r="AC196" s="9"/>
      <c r="AD196" s="9"/>
    </row>
    <row r="197" spans="1:30">
      <c r="A197" s="234"/>
      <c r="B197" s="235" t="s">
        <v>472</v>
      </c>
      <c r="C197" s="236" t="s">
        <v>276</v>
      </c>
      <c r="D197" s="237" t="s">
        <v>375</v>
      </c>
      <c r="E197" s="238" t="e">
        <f>SUM(E198+E208+E215+#REF!+E221)</f>
        <v>#REF!</v>
      </c>
      <c r="F197" s="238" t="e">
        <f>SUM(F198+F208+F215+#REF!+F221)</f>
        <v>#REF!</v>
      </c>
      <c r="G197" s="238" t="e">
        <f>SUM(G198+G208+G215+#REF!+G221)</f>
        <v>#REF!</v>
      </c>
      <c r="H197" s="238" t="e">
        <f>SUM(H198+H208+H215+#REF!+H221)</f>
        <v>#REF!</v>
      </c>
      <c r="I197" s="238" t="e">
        <f>SUM(I198+I208+I215+#REF!+I221+#REF!)</f>
        <v>#REF!</v>
      </c>
      <c r="J197" s="238" t="e">
        <f>SUM(J198+J208+J215+#REF!+J221+#REF!)</f>
        <v>#REF!</v>
      </c>
      <c r="K197" s="238" t="e">
        <f>SUM(K198+K208+K215+#REF!+K221+#REF!)</f>
        <v>#REF!</v>
      </c>
      <c r="L197" s="238" t="e">
        <f>SUM(L198+L208+L221)</f>
        <v>#REF!</v>
      </c>
      <c r="M197" s="238" t="e">
        <f>SUM(M198+M208+M221)</f>
        <v>#REF!</v>
      </c>
      <c r="N197" s="238">
        <f>SUM(N198+N208+N221)</f>
        <v>1525000</v>
      </c>
      <c r="O197" s="238">
        <f t="shared" ref="O197:V197" si="118">SUM(O198+O208+O221+O215)</f>
        <v>8156488</v>
      </c>
      <c r="P197" s="238">
        <f t="shared" si="118"/>
        <v>4660000</v>
      </c>
      <c r="Q197" s="238">
        <f t="shared" si="118"/>
        <v>3900000</v>
      </c>
      <c r="R197" s="238">
        <f t="shared" si="118"/>
        <v>0</v>
      </c>
      <c r="S197" s="238">
        <f t="shared" si="118"/>
        <v>0</v>
      </c>
      <c r="T197" s="238">
        <f t="shared" si="118"/>
        <v>0</v>
      </c>
      <c r="U197" s="238">
        <f t="shared" si="118"/>
        <v>0</v>
      </c>
      <c r="V197" s="268">
        <f t="shared" si="118"/>
        <v>5500000</v>
      </c>
      <c r="W197" s="9"/>
      <c r="X197" s="9"/>
      <c r="Y197" s="9"/>
      <c r="Z197" s="9"/>
      <c r="AA197" s="9"/>
      <c r="AB197" s="9">
        <f t="shared" si="112"/>
        <v>0</v>
      </c>
      <c r="AC197" s="9"/>
      <c r="AD197" s="9"/>
    </row>
    <row r="198" spans="1:30">
      <c r="A198" s="239" t="s">
        <v>277</v>
      </c>
      <c r="B198" s="240"/>
      <c r="C198" s="242" t="s">
        <v>38</v>
      </c>
      <c r="D198" s="243" t="s">
        <v>198</v>
      </c>
      <c r="E198" s="244">
        <f t="shared" ref="E198:M198" si="119">SUM(E200)</f>
        <v>0</v>
      </c>
      <c r="F198" s="244">
        <f t="shared" si="119"/>
        <v>0</v>
      </c>
      <c r="G198" s="244">
        <f t="shared" si="119"/>
        <v>100000</v>
      </c>
      <c r="H198" s="244" t="e">
        <f t="shared" si="119"/>
        <v>#REF!</v>
      </c>
      <c r="I198" s="244" t="e">
        <f t="shared" si="119"/>
        <v>#REF!</v>
      </c>
      <c r="J198" s="244" t="e">
        <f t="shared" si="119"/>
        <v>#REF!</v>
      </c>
      <c r="K198" s="244" t="e">
        <f t="shared" si="119"/>
        <v>#REF!</v>
      </c>
      <c r="L198" s="244" t="e">
        <f t="shared" si="119"/>
        <v>#REF!</v>
      </c>
      <c r="M198" s="244" t="e">
        <f t="shared" si="119"/>
        <v>#REF!</v>
      </c>
      <c r="N198" s="244">
        <f t="shared" ref="N198:V198" si="120">SUM(N200)</f>
        <v>575000</v>
      </c>
      <c r="O198" s="244">
        <f t="shared" si="120"/>
        <v>3393000</v>
      </c>
      <c r="P198" s="244">
        <f t="shared" si="120"/>
        <v>400000</v>
      </c>
      <c r="Q198" s="244">
        <f t="shared" si="120"/>
        <v>2000000</v>
      </c>
      <c r="R198" s="244">
        <f t="shared" si="120"/>
        <v>0</v>
      </c>
      <c r="S198" s="244">
        <f t="shared" si="120"/>
        <v>0</v>
      </c>
      <c r="T198" s="244">
        <f t="shared" si="120"/>
        <v>0</v>
      </c>
      <c r="U198" s="244">
        <f t="shared" si="120"/>
        <v>0</v>
      </c>
      <c r="V198" s="269">
        <f t="shared" si="120"/>
        <v>3000000</v>
      </c>
      <c r="W198" s="9"/>
      <c r="X198" s="9"/>
      <c r="Y198" s="9"/>
      <c r="Z198" s="9"/>
      <c r="AA198" s="9"/>
      <c r="AB198" s="9">
        <f t="shared" si="112"/>
        <v>0</v>
      </c>
      <c r="AC198" s="9"/>
      <c r="AD198" s="9"/>
    </row>
    <row r="199" spans="1:30">
      <c r="A199" s="245"/>
      <c r="B199" s="246"/>
      <c r="C199" s="248" t="s">
        <v>192</v>
      </c>
      <c r="D199" s="249"/>
      <c r="E199" s="250">
        <f t="shared" ref="E199:U200" si="121">SUM(E200)</f>
        <v>0</v>
      </c>
      <c r="F199" s="250">
        <f t="shared" si="121"/>
        <v>0</v>
      </c>
      <c r="G199" s="250">
        <f t="shared" si="121"/>
        <v>100000</v>
      </c>
      <c r="H199" s="250" t="e">
        <f t="shared" si="121"/>
        <v>#REF!</v>
      </c>
      <c r="I199" s="250" t="e">
        <f t="shared" si="121"/>
        <v>#REF!</v>
      </c>
      <c r="J199" s="250" t="e">
        <f t="shared" si="121"/>
        <v>#REF!</v>
      </c>
      <c r="K199" s="250" t="e">
        <f t="shared" si="121"/>
        <v>#REF!</v>
      </c>
      <c r="L199" s="250" t="e">
        <f t="shared" si="121"/>
        <v>#REF!</v>
      </c>
      <c r="M199" s="250" t="e">
        <f t="shared" si="121"/>
        <v>#REF!</v>
      </c>
      <c r="N199" s="250">
        <f t="shared" si="121"/>
        <v>575000</v>
      </c>
      <c r="O199" s="250">
        <f t="shared" si="121"/>
        <v>3393000</v>
      </c>
      <c r="P199" s="250">
        <f t="shared" si="121"/>
        <v>400000</v>
      </c>
      <c r="Q199" s="250">
        <f t="shared" si="121"/>
        <v>2000000</v>
      </c>
      <c r="R199" s="250">
        <f t="shared" si="121"/>
        <v>0</v>
      </c>
      <c r="S199" s="250">
        <f t="shared" si="121"/>
        <v>0</v>
      </c>
      <c r="T199" s="250">
        <f t="shared" si="121"/>
        <v>0</v>
      </c>
      <c r="U199" s="250">
        <f t="shared" si="121"/>
        <v>0</v>
      </c>
      <c r="V199" s="270">
        <f t="shared" ref="V199:V200" si="122">SUM(V200)</f>
        <v>3000000</v>
      </c>
      <c r="W199" s="9"/>
      <c r="X199" s="9"/>
      <c r="Y199" s="9"/>
      <c r="Z199" s="9"/>
      <c r="AA199" s="9"/>
      <c r="AB199" s="9">
        <f t="shared" si="112"/>
        <v>0</v>
      </c>
      <c r="AC199" s="9"/>
      <c r="AD199" s="9"/>
    </row>
    <row r="200" spans="1:30" s="2" customFormat="1">
      <c r="A200" s="173"/>
      <c r="B200" s="150"/>
      <c r="C200" s="146">
        <v>4</v>
      </c>
      <c r="D200" s="147" t="s">
        <v>23</v>
      </c>
      <c r="E200" s="148">
        <f t="shared" si="121"/>
        <v>0</v>
      </c>
      <c r="F200" s="148">
        <f t="shared" si="121"/>
        <v>0</v>
      </c>
      <c r="G200" s="148">
        <f t="shared" si="121"/>
        <v>100000</v>
      </c>
      <c r="H200" s="148" t="e">
        <f>SUM(H201+#REF!)</f>
        <v>#REF!</v>
      </c>
      <c r="I200" s="148" t="e">
        <f>SUM(I201+#REF!)</f>
        <v>#REF!</v>
      </c>
      <c r="J200" s="148" t="e">
        <f>SUM(J201+#REF!)</f>
        <v>#REF!</v>
      </c>
      <c r="K200" s="148" t="e">
        <f>SUM(K201+#REF!)</f>
        <v>#REF!</v>
      </c>
      <c r="L200" s="148" t="e">
        <f>SUM(L201+#REF!)</f>
        <v>#REF!</v>
      </c>
      <c r="M200" s="148" t="e">
        <f>SUM(M201+#REF!)</f>
        <v>#REF!</v>
      </c>
      <c r="N200" s="148">
        <f>SUM(N201)</f>
        <v>575000</v>
      </c>
      <c r="O200" s="148">
        <f t="shared" si="121"/>
        <v>3393000</v>
      </c>
      <c r="P200" s="148">
        <f t="shared" si="121"/>
        <v>400000</v>
      </c>
      <c r="Q200" s="148">
        <f t="shared" si="121"/>
        <v>2000000</v>
      </c>
      <c r="R200" s="148">
        <f t="shared" si="121"/>
        <v>0</v>
      </c>
      <c r="S200" s="148">
        <f t="shared" si="121"/>
        <v>0</v>
      </c>
      <c r="T200" s="148">
        <f t="shared" si="121"/>
        <v>0</v>
      </c>
      <c r="U200" s="148">
        <f t="shared" si="121"/>
        <v>0</v>
      </c>
      <c r="V200" s="148">
        <f t="shared" si="122"/>
        <v>3000000</v>
      </c>
      <c r="W200" s="18"/>
      <c r="X200" s="18"/>
      <c r="Y200" s="18"/>
      <c r="Z200" s="18"/>
      <c r="AA200" s="18"/>
      <c r="AB200" s="9">
        <f t="shared" si="112"/>
        <v>0</v>
      </c>
      <c r="AC200" s="18"/>
      <c r="AD200" s="18"/>
    </row>
    <row r="201" spans="1:30" s="2" customFormat="1">
      <c r="A201" s="173"/>
      <c r="B201" s="150"/>
      <c r="C201" s="146">
        <v>42</v>
      </c>
      <c r="D201" s="147" t="s">
        <v>39</v>
      </c>
      <c r="E201" s="148">
        <f t="shared" ref="E201:U201" si="123">SUM(E202:E202)</f>
        <v>0</v>
      </c>
      <c r="F201" s="148">
        <f t="shared" si="123"/>
        <v>0</v>
      </c>
      <c r="G201" s="148">
        <f t="shared" si="123"/>
        <v>100000</v>
      </c>
      <c r="H201" s="148">
        <f t="shared" si="123"/>
        <v>100000</v>
      </c>
      <c r="I201" s="148">
        <f t="shared" si="123"/>
        <v>884000</v>
      </c>
      <c r="J201" s="148">
        <f t="shared" si="123"/>
        <v>34569.18</v>
      </c>
      <c r="K201" s="148" t="e">
        <f t="shared" si="123"/>
        <v>#REF!</v>
      </c>
      <c r="L201" s="148">
        <f t="shared" si="123"/>
        <v>290000</v>
      </c>
      <c r="M201" s="148">
        <f t="shared" si="123"/>
        <v>675000</v>
      </c>
      <c r="N201" s="148">
        <f t="shared" si="123"/>
        <v>575000</v>
      </c>
      <c r="O201" s="148">
        <f t="shared" si="123"/>
        <v>3393000</v>
      </c>
      <c r="P201" s="148">
        <f t="shared" si="123"/>
        <v>400000</v>
      </c>
      <c r="Q201" s="148">
        <v>2000000</v>
      </c>
      <c r="R201" s="148">
        <f t="shared" si="123"/>
        <v>0</v>
      </c>
      <c r="S201" s="148">
        <f t="shared" si="123"/>
        <v>0</v>
      </c>
      <c r="T201" s="148">
        <f t="shared" si="123"/>
        <v>0</v>
      </c>
      <c r="U201" s="148">
        <f t="shared" si="123"/>
        <v>0</v>
      </c>
      <c r="V201" s="231">
        <v>3000000</v>
      </c>
      <c r="W201" s="18"/>
      <c r="X201" s="18"/>
      <c r="Y201" s="18"/>
      <c r="Z201" s="18"/>
      <c r="AA201" s="18"/>
      <c r="AB201" s="9">
        <f t="shared" si="112"/>
        <v>0</v>
      </c>
      <c r="AC201" s="18"/>
      <c r="AD201" s="18"/>
    </row>
    <row r="202" spans="1:30" s="2" customFormat="1">
      <c r="A202" s="173"/>
      <c r="B202" s="150"/>
      <c r="C202" s="146">
        <v>421</v>
      </c>
      <c r="D202" s="147" t="s">
        <v>134</v>
      </c>
      <c r="E202" s="148">
        <f>SUM(E203:E203)</f>
        <v>0</v>
      </c>
      <c r="F202" s="148">
        <f>SUM(F203:F203)</f>
        <v>0</v>
      </c>
      <c r="G202" s="148">
        <f>SUM(G203:G203)</f>
        <v>100000</v>
      </c>
      <c r="H202" s="148">
        <f t="shared" ref="H202:P202" si="124">SUM(H203:H207)</f>
        <v>100000</v>
      </c>
      <c r="I202" s="148">
        <f t="shared" si="124"/>
        <v>884000</v>
      </c>
      <c r="J202" s="148">
        <f t="shared" si="124"/>
        <v>34569.18</v>
      </c>
      <c r="K202" s="148" t="e">
        <f t="shared" si="124"/>
        <v>#REF!</v>
      </c>
      <c r="L202" s="148">
        <f t="shared" si="124"/>
        <v>290000</v>
      </c>
      <c r="M202" s="148">
        <f t="shared" si="124"/>
        <v>675000</v>
      </c>
      <c r="N202" s="148">
        <f t="shared" si="124"/>
        <v>575000</v>
      </c>
      <c r="O202" s="148">
        <f t="shared" si="124"/>
        <v>3393000</v>
      </c>
      <c r="P202" s="148">
        <f t="shared" si="124"/>
        <v>400000</v>
      </c>
      <c r="Q202" s="148"/>
      <c r="R202" s="148"/>
      <c r="S202" s="148"/>
      <c r="T202" s="148"/>
      <c r="U202" s="148"/>
      <c r="V202" s="231"/>
      <c r="W202" s="18"/>
      <c r="X202" s="18"/>
      <c r="Y202" s="18"/>
      <c r="Z202" s="18"/>
      <c r="AA202" s="18"/>
      <c r="AB202" s="9">
        <f t="shared" si="112"/>
        <v>0</v>
      </c>
      <c r="AC202" s="18"/>
      <c r="AD202" s="18"/>
    </row>
    <row r="203" spans="1:30" hidden="1">
      <c r="A203" s="173"/>
      <c r="B203" s="150"/>
      <c r="C203" s="146">
        <v>42141</v>
      </c>
      <c r="D203" s="147" t="s">
        <v>431</v>
      </c>
      <c r="E203" s="148">
        <v>0</v>
      </c>
      <c r="F203" s="148"/>
      <c r="G203" s="148">
        <v>100000</v>
      </c>
      <c r="H203" s="148">
        <v>100000</v>
      </c>
      <c r="I203" s="148">
        <v>0</v>
      </c>
      <c r="J203" s="148"/>
      <c r="K203" s="148" t="e">
        <f>#REF!/H203*100</f>
        <v>#REF!</v>
      </c>
      <c r="L203" s="148"/>
      <c r="M203" s="148"/>
      <c r="N203" s="148"/>
      <c r="O203" s="148">
        <v>2500000</v>
      </c>
      <c r="P203" s="148">
        <v>400000</v>
      </c>
      <c r="Q203" s="148"/>
      <c r="R203" s="149"/>
      <c r="S203" s="149"/>
      <c r="T203" s="149"/>
      <c r="U203" s="149"/>
      <c r="V203" s="231"/>
      <c r="W203" s="9"/>
      <c r="X203" s="9"/>
      <c r="Y203" s="9">
        <v>400000</v>
      </c>
      <c r="Z203" s="9"/>
      <c r="AA203" s="9"/>
      <c r="AB203" s="9">
        <f t="shared" si="112"/>
        <v>400000</v>
      </c>
      <c r="AC203" s="9"/>
      <c r="AD203" s="9"/>
    </row>
    <row r="204" spans="1:30" hidden="1">
      <c r="A204" s="173"/>
      <c r="B204" s="150"/>
      <c r="C204" s="146">
        <v>42141</v>
      </c>
      <c r="D204" s="147" t="s">
        <v>372</v>
      </c>
      <c r="E204" s="148"/>
      <c r="F204" s="148"/>
      <c r="G204" s="148"/>
      <c r="H204" s="148"/>
      <c r="I204" s="148"/>
      <c r="J204" s="148"/>
      <c r="K204" s="148"/>
      <c r="L204" s="148"/>
      <c r="M204" s="148"/>
      <c r="N204" s="148"/>
      <c r="O204" s="148">
        <v>400000</v>
      </c>
      <c r="P204" s="148"/>
      <c r="Q204" s="148"/>
      <c r="R204" s="149"/>
      <c r="S204" s="149"/>
      <c r="T204" s="149"/>
      <c r="U204" s="149"/>
      <c r="V204" s="231"/>
      <c r="W204" s="9"/>
      <c r="X204" s="9"/>
      <c r="Y204" s="9"/>
      <c r="Z204" s="9"/>
      <c r="AA204" s="9"/>
      <c r="AB204" s="9">
        <f t="shared" si="112"/>
        <v>0</v>
      </c>
      <c r="AC204" s="9"/>
      <c r="AD204" s="9"/>
    </row>
    <row r="205" spans="1:30" hidden="1">
      <c r="A205" s="173"/>
      <c r="B205" s="150"/>
      <c r="C205" s="146">
        <v>42141</v>
      </c>
      <c r="D205" s="147" t="s">
        <v>242</v>
      </c>
      <c r="E205" s="148"/>
      <c r="F205" s="148">
        <v>0</v>
      </c>
      <c r="G205" s="148">
        <v>0</v>
      </c>
      <c r="H205" s="148">
        <v>0</v>
      </c>
      <c r="I205" s="148">
        <v>442000</v>
      </c>
      <c r="J205" s="148">
        <v>17284.59</v>
      </c>
      <c r="K205" s="148"/>
      <c r="L205" s="148">
        <v>290000</v>
      </c>
      <c r="M205" s="148">
        <v>250000</v>
      </c>
      <c r="N205" s="148">
        <v>250000</v>
      </c>
      <c r="O205" s="149">
        <v>100000</v>
      </c>
      <c r="P205" s="149"/>
      <c r="Q205" s="148"/>
      <c r="R205" s="149"/>
      <c r="S205" s="149"/>
      <c r="T205" s="149"/>
      <c r="U205" s="149"/>
      <c r="V205" s="231"/>
      <c r="W205" s="9"/>
      <c r="X205" s="9"/>
      <c r="Y205" s="9"/>
      <c r="Z205" s="9"/>
      <c r="AA205" s="9"/>
      <c r="AB205" s="9">
        <f t="shared" si="112"/>
        <v>0</v>
      </c>
      <c r="AC205" s="9"/>
      <c r="AD205" s="9"/>
    </row>
    <row r="206" spans="1:30" hidden="1">
      <c r="A206" s="173"/>
      <c r="B206" s="150"/>
      <c r="C206" s="146">
        <v>42141</v>
      </c>
      <c r="D206" s="147" t="s">
        <v>302</v>
      </c>
      <c r="E206" s="148"/>
      <c r="F206" s="148"/>
      <c r="G206" s="148"/>
      <c r="H206" s="148"/>
      <c r="I206" s="148"/>
      <c r="J206" s="148"/>
      <c r="K206" s="148"/>
      <c r="L206" s="148">
        <v>0</v>
      </c>
      <c r="M206" s="148">
        <v>400000</v>
      </c>
      <c r="N206" s="148">
        <v>300000</v>
      </c>
      <c r="O206" s="149">
        <v>393000</v>
      </c>
      <c r="P206" s="149"/>
      <c r="Q206" s="148"/>
      <c r="R206" s="149"/>
      <c r="S206" s="149"/>
      <c r="T206" s="149"/>
      <c r="U206" s="149"/>
      <c r="V206" s="231"/>
      <c r="W206" s="9"/>
      <c r="X206" s="9"/>
      <c r="Y206" s="9"/>
      <c r="Z206" s="9"/>
      <c r="AA206" s="9"/>
      <c r="AB206" s="9">
        <f t="shared" si="112"/>
        <v>0</v>
      </c>
      <c r="AC206" s="9"/>
      <c r="AD206" s="9"/>
    </row>
    <row r="207" spans="1:30" hidden="1">
      <c r="A207" s="173"/>
      <c r="B207" s="150"/>
      <c r="C207" s="146">
        <v>42141</v>
      </c>
      <c r="D207" s="147" t="s">
        <v>303</v>
      </c>
      <c r="E207" s="148"/>
      <c r="F207" s="148">
        <v>0</v>
      </c>
      <c r="G207" s="148">
        <v>0</v>
      </c>
      <c r="H207" s="148">
        <v>0</v>
      </c>
      <c r="I207" s="148">
        <v>442000</v>
      </c>
      <c r="J207" s="148">
        <v>17284.59</v>
      </c>
      <c r="K207" s="148"/>
      <c r="L207" s="148">
        <v>0</v>
      </c>
      <c r="M207" s="148">
        <v>25000</v>
      </c>
      <c r="N207" s="148">
        <v>25000</v>
      </c>
      <c r="O207" s="149"/>
      <c r="P207" s="149"/>
      <c r="Q207" s="148"/>
      <c r="R207" s="149"/>
      <c r="S207" s="149"/>
      <c r="T207" s="149"/>
      <c r="U207" s="149"/>
      <c r="V207" s="231"/>
      <c r="W207" s="9"/>
      <c r="X207" s="9"/>
      <c r="Y207" s="9"/>
      <c r="Z207" s="9"/>
      <c r="AA207" s="9"/>
      <c r="AB207" s="9">
        <f t="shared" si="112"/>
        <v>0</v>
      </c>
      <c r="AC207" s="9"/>
      <c r="AD207" s="9"/>
    </row>
    <row r="208" spans="1:30">
      <c r="A208" s="239" t="s">
        <v>278</v>
      </c>
      <c r="B208" s="240"/>
      <c r="C208" s="242" t="s">
        <v>38</v>
      </c>
      <c r="D208" s="243" t="s">
        <v>199</v>
      </c>
      <c r="E208" s="244">
        <f t="shared" ref="E208:U211" si="125">SUM(E209)</f>
        <v>16273.76</v>
      </c>
      <c r="F208" s="244">
        <f t="shared" si="125"/>
        <v>250000</v>
      </c>
      <c r="G208" s="244">
        <f t="shared" si="125"/>
        <v>550000</v>
      </c>
      <c r="H208" s="244">
        <f t="shared" si="125"/>
        <v>550000</v>
      </c>
      <c r="I208" s="244">
        <f t="shared" si="125"/>
        <v>380000</v>
      </c>
      <c r="J208" s="244">
        <f t="shared" si="125"/>
        <v>194522.5</v>
      </c>
      <c r="K208" s="244" t="e">
        <f t="shared" si="125"/>
        <v>#REF!</v>
      </c>
      <c r="L208" s="244">
        <f t="shared" si="125"/>
        <v>270000</v>
      </c>
      <c r="M208" s="244">
        <f t="shared" si="125"/>
        <v>270000</v>
      </c>
      <c r="N208" s="244">
        <f t="shared" si="125"/>
        <v>300000</v>
      </c>
      <c r="O208" s="244">
        <f t="shared" si="125"/>
        <v>1513488</v>
      </c>
      <c r="P208" s="244">
        <f t="shared" si="125"/>
        <v>960000</v>
      </c>
      <c r="Q208" s="244">
        <f t="shared" si="125"/>
        <v>1500000</v>
      </c>
      <c r="R208" s="244">
        <f t="shared" si="125"/>
        <v>0</v>
      </c>
      <c r="S208" s="244">
        <f t="shared" si="125"/>
        <v>0</v>
      </c>
      <c r="T208" s="244">
        <f t="shared" si="125"/>
        <v>0</v>
      </c>
      <c r="U208" s="244">
        <f t="shared" si="125"/>
        <v>0</v>
      </c>
      <c r="V208" s="269">
        <f t="shared" ref="V208:V210" si="126">SUM(V209)</f>
        <v>2000000</v>
      </c>
      <c r="W208" s="9"/>
      <c r="X208" s="9"/>
      <c r="Y208" s="9"/>
      <c r="Z208" s="9"/>
      <c r="AA208" s="9"/>
      <c r="AB208" s="9">
        <f t="shared" si="112"/>
        <v>0</v>
      </c>
      <c r="AC208" s="9"/>
      <c r="AD208" s="9"/>
    </row>
    <row r="209" spans="1:30">
      <c r="A209" s="245"/>
      <c r="B209" s="246"/>
      <c r="C209" s="248" t="s">
        <v>200</v>
      </c>
      <c r="D209" s="249"/>
      <c r="E209" s="250">
        <f t="shared" si="125"/>
        <v>16273.76</v>
      </c>
      <c r="F209" s="250">
        <f t="shared" si="125"/>
        <v>250000</v>
      </c>
      <c r="G209" s="250">
        <f t="shared" si="125"/>
        <v>550000</v>
      </c>
      <c r="H209" s="250">
        <f t="shared" si="125"/>
        <v>550000</v>
      </c>
      <c r="I209" s="250">
        <f t="shared" si="125"/>
        <v>380000</v>
      </c>
      <c r="J209" s="250">
        <f t="shared" si="125"/>
        <v>194522.5</v>
      </c>
      <c r="K209" s="250" t="e">
        <f t="shared" si="125"/>
        <v>#REF!</v>
      </c>
      <c r="L209" s="250">
        <f t="shared" si="125"/>
        <v>270000</v>
      </c>
      <c r="M209" s="250">
        <f t="shared" si="125"/>
        <v>270000</v>
      </c>
      <c r="N209" s="250">
        <f t="shared" si="125"/>
        <v>300000</v>
      </c>
      <c r="O209" s="250">
        <f t="shared" si="125"/>
        <v>1513488</v>
      </c>
      <c r="P209" s="250">
        <f t="shared" si="125"/>
        <v>960000</v>
      </c>
      <c r="Q209" s="250">
        <f t="shared" si="125"/>
        <v>1500000</v>
      </c>
      <c r="R209" s="250">
        <f t="shared" si="125"/>
        <v>0</v>
      </c>
      <c r="S209" s="250">
        <f t="shared" si="125"/>
        <v>0</v>
      </c>
      <c r="T209" s="250">
        <f t="shared" si="125"/>
        <v>0</v>
      </c>
      <c r="U209" s="250">
        <f t="shared" si="125"/>
        <v>0</v>
      </c>
      <c r="V209" s="270">
        <f t="shared" si="126"/>
        <v>2000000</v>
      </c>
      <c r="W209" s="9"/>
      <c r="X209" s="9"/>
      <c r="Y209" s="9"/>
      <c r="Z209" s="9"/>
      <c r="AA209" s="9"/>
      <c r="AB209" s="9">
        <f t="shared" si="112"/>
        <v>0</v>
      </c>
      <c r="AC209" s="9"/>
      <c r="AD209" s="9"/>
    </row>
    <row r="210" spans="1:30" s="2" customFormat="1">
      <c r="A210" s="173"/>
      <c r="B210" s="150"/>
      <c r="C210" s="146">
        <v>4</v>
      </c>
      <c r="D210" s="147" t="s">
        <v>23</v>
      </c>
      <c r="E210" s="148">
        <f t="shared" si="125"/>
        <v>16273.76</v>
      </c>
      <c r="F210" s="148">
        <f t="shared" si="125"/>
        <v>250000</v>
      </c>
      <c r="G210" s="148">
        <f t="shared" si="125"/>
        <v>550000</v>
      </c>
      <c r="H210" s="148">
        <f t="shared" si="125"/>
        <v>550000</v>
      </c>
      <c r="I210" s="148">
        <f t="shared" si="125"/>
        <v>380000</v>
      </c>
      <c r="J210" s="148">
        <f t="shared" si="125"/>
        <v>194522.5</v>
      </c>
      <c r="K210" s="148" t="e">
        <f t="shared" si="125"/>
        <v>#REF!</v>
      </c>
      <c r="L210" s="148">
        <f t="shared" si="125"/>
        <v>270000</v>
      </c>
      <c r="M210" s="148">
        <f t="shared" si="125"/>
        <v>270000</v>
      </c>
      <c r="N210" s="148">
        <f t="shared" si="125"/>
        <v>300000</v>
      </c>
      <c r="O210" s="148">
        <f t="shared" si="125"/>
        <v>1513488</v>
      </c>
      <c r="P210" s="148">
        <f t="shared" si="125"/>
        <v>960000</v>
      </c>
      <c r="Q210" s="148">
        <f t="shared" si="125"/>
        <v>1500000</v>
      </c>
      <c r="R210" s="148">
        <f t="shared" si="125"/>
        <v>0</v>
      </c>
      <c r="S210" s="148">
        <f t="shared" si="125"/>
        <v>0</v>
      </c>
      <c r="T210" s="148">
        <f t="shared" si="125"/>
        <v>0</v>
      </c>
      <c r="U210" s="148">
        <f t="shared" si="125"/>
        <v>0</v>
      </c>
      <c r="V210" s="271">
        <f t="shared" si="126"/>
        <v>2000000</v>
      </c>
      <c r="W210" s="18"/>
      <c r="X210" s="18"/>
      <c r="Y210" s="18"/>
      <c r="Z210" s="18"/>
      <c r="AA210" s="18"/>
      <c r="AB210" s="9">
        <f t="shared" si="112"/>
        <v>0</v>
      </c>
      <c r="AC210" s="18"/>
      <c r="AD210" s="18"/>
    </row>
    <row r="211" spans="1:30" s="2" customFormat="1">
      <c r="A211" s="173"/>
      <c r="B211" s="150"/>
      <c r="C211" s="146">
        <v>42</v>
      </c>
      <c r="D211" s="147" t="s">
        <v>39</v>
      </c>
      <c r="E211" s="148">
        <f>SUM(E213:E213)</f>
        <v>16273.76</v>
      </c>
      <c r="F211" s="148">
        <f>SUM(F213:F213)</f>
        <v>250000</v>
      </c>
      <c r="G211" s="148">
        <f>SUM(G213:G213)</f>
        <v>550000</v>
      </c>
      <c r="H211" s="148">
        <f>SUM(H212)</f>
        <v>550000</v>
      </c>
      <c r="I211" s="148">
        <f t="shared" si="125"/>
        <v>380000</v>
      </c>
      <c r="J211" s="148">
        <f t="shared" si="125"/>
        <v>194522.5</v>
      </c>
      <c r="K211" s="148" t="e">
        <f t="shared" si="125"/>
        <v>#REF!</v>
      </c>
      <c r="L211" s="148">
        <f t="shared" si="125"/>
        <v>270000</v>
      </c>
      <c r="M211" s="148">
        <f t="shared" si="125"/>
        <v>270000</v>
      </c>
      <c r="N211" s="148">
        <f t="shared" si="125"/>
        <v>300000</v>
      </c>
      <c r="O211" s="148">
        <f t="shared" si="125"/>
        <v>1513488</v>
      </c>
      <c r="P211" s="148">
        <f t="shared" si="125"/>
        <v>960000</v>
      </c>
      <c r="Q211" s="148">
        <v>1500000</v>
      </c>
      <c r="R211" s="148">
        <f t="shared" si="125"/>
        <v>0</v>
      </c>
      <c r="S211" s="148">
        <f t="shared" si="125"/>
        <v>0</v>
      </c>
      <c r="T211" s="148">
        <f t="shared" si="125"/>
        <v>0</v>
      </c>
      <c r="U211" s="148">
        <f t="shared" si="125"/>
        <v>0</v>
      </c>
      <c r="V211" s="231">
        <v>2000000</v>
      </c>
      <c r="W211" s="18"/>
      <c r="X211" s="18"/>
      <c r="Y211" s="18"/>
      <c r="Z211" s="18"/>
      <c r="AA211" s="18"/>
      <c r="AB211" s="9">
        <f t="shared" si="112"/>
        <v>0</v>
      </c>
      <c r="AC211" s="18"/>
      <c r="AD211" s="18"/>
    </row>
    <row r="212" spans="1:30" s="2" customFormat="1">
      <c r="A212" s="173"/>
      <c r="B212" s="150"/>
      <c r="C212" s="146">
        <v>421</v>
      </c>
      <c r="D212" s="147" t="s">
        <v>134</v>
      </c>
      <c r="E212" s="148">
        <f>SUM(E213)</f>
        <v>16273.76</v>
      </c>
      <c r="F212" s="148">
        <f t="shared" ref="F212:M212" si="127">SUM(F213:F214)</f>
        <v>250000</v>
      </c>
      <c r="G212" s="148">
        <f t="shared" si="127"/>
        <v>550000</v>
      </c>
      <c r="H212" s="148">
        <f t="shared" si="127"/>
        <v>550000</v>
      </c>
      <c r="I212" s="148">
        <f t="shared" si="127"/>
        <v>380000</v>
      </c>
      <c r="J212" s="148">
        <f t="shared" si="127"/>
        <v>194522.5</v>
      </c>
      <c r="K212" s="148" t="e">
        <f t="shared" si="127"/>
        <v>#REF!</v>
      </c>
      <c r="L212" s="148">
        <f t="shared" si="127"/>
        <v>270000</v>
      </c>
      <c r="M212" s="148">
        <f t="shared" si="127"/>
        <v>270000</v>
      </c>
      <c r="N212" s="148">
        <f t="shared" ref="N212:P212" si="128">SUM(N213:N214)</f>
        <v>300000</v>
      </c>
      <c r="O212" s="148">
        <f t="shared" si="128"/>
        <v>1513488</v>
      </c>
      <c r="P212" s="148">
        <f t="shared" si="128"/>
        <v>960000</v>
      </c>
      <c r="Q212" s="148"/>
      <c r="R212" s="148"/>
      <c r="S212" s="148"/>
      <c r="T212" s="148"/>
      <c r="U212" s="148"/>
      <c r="V212" s="231"/>
      <c r="W212" s="18"/>
      <c r="X212" s="18"/>
      <c r="Y212" s="18">
        <v>960000</v>
      </c>
      <c r="Z212" s="18"/>
      <c r="AA212" s="18"/>
      <c r="AB212" s="9">
        <f t="shared" si="112"/>
        <v>960000</v>
      </c>
      <c r="AC212" s="18"/>
      <c r="AD212" s="18"/>
    </row>
    <row r="213" spans="1:30" s="30" customFormat="1" hidden="1">
      <c r="A213" s="173"/>
      <c r="B213" s="150"/>
      <c r="C213" s="146">
        <v>42139</v>
      </c>
      <c r="D213" s="147" t="s">
        <v>419</v>
      </c>
      <c r="E213" s="148">
        <v>16273.76</v>
      </c>
      <c r="F213" s="148">
        <v>250000</v>
      </c>
      <c r="G213" s="148">
        <v>550000</v>
      </c>
      <c r="H213" s="148">
        <v>550000</v>
      </c>
      <c r="I213" s="148">
        <v>180000</v>
      </c>
      <c r="J213" s="148"/>
      <c r="K213" s="148" t="e">
        <f>#REF!/H213*100</f>
        <v>#REF!</v>
      </c>
      <c r="L213" s="148">
        <v>120000</v>
      </c>
      <c r="M213" s="148">
        <v>120000</v>
      </c>
      <c r="N213" s="148">
        <v>100000</v>
      </c>
      <c r="O213" s="148">
        <v>560000</v>
      </c>
      <c r="P213" s="148">
        <v>560000</v>
      </c>
      <c r="Q213" s="148"/>
      <c r="R213" s="149"/>
      <c r="S213" s="149"/>
      <c r="T213" s="149">
        <f t="shared" ref="T213:T214" si="129">SUM(M213/L213*100)</f>
        <v>100</v>
      </c>
      <c r="U213" s="149">
        <v>0</v>
      </c>
      <c r="V213" s="231">
        <f t="shared" si="113"/>
        <v>0</v>
      </c>
      <c r="W213" s="336"/>
      <c r="X213" s="336"/>
      <c r="Y213" s="336"/>
      <c r="Z213" s="336"/>
      <c r="AA213" s="336"/>
      <c r="AB213" s="9">
        <f t="shared" si="112"/>
        <v>0</v>
      </c>
      <c r="AC213" s="336"/>
      <c r="AD213" s="336"/>
    </row>
    <row r="214" spans="1:30" s="30" customFormat="1" hidden="1">
      <c r="A214" s="173"/>
      <c r="B214" s="150"/>
      <c r="C214" s="146">
        <v>42139</v>
      </c>
      <c r="D214" s="147" t="s">
        <v>420</v>
      </c>
      <c r="E214" s="148"/>
      <c r="F214" s="148"/>
      <c r="G214" s="148"/>
      <c r="H214" s="148"/>
      <c r="I214" s="148">
        <v>200000</v>
      </c>
      <c r="J214" s="148">
        <v>194522.5</v>
      </c>
      <c r="K214" s="148"/>
      <c r="L214" s="148">
        <v>150000</v>
      </c>
      <c r="M214" s="148">
        <v>150000</v>
      </c>
      <c r="N214" s="148">
        <v>200000</v>
      </c>
      <c r="O214" s="148">
        <v>953488</v>
      </c>
      <c r="P214" s="148">
        <v>400000</v>
      </c>
      <c r="Q214" s="148"/>
      <c r="R214" s="149"/>
      <c r="S214" s="149"/>
      <c r="T214" s="149">
        <f t="shared" si="129"/>
        <v>100</v>
      </c>
      <c r="U214" s="149">
        <v>0</v>
      </c>
      <c r="V214" s="231">
        <f t="shared" si="113"/>
        <v>0</v>
      </c>
      <c r="W214" s="336"/>
      <c r="X214" s="336"/>
      <c r="Y214" s="336"/>
      <c r="Z214" s="336"/>
      <c r="AA214" s="336"/>
      <c r="AB214" s="9">
        <f t="shared" si="112"/>
        <v>0</v>
      </c>
      <c r="AC214" s="336"/>
      <c r="AD214" s="336"/>
    </row>
    <row r="215" spans="1:30">
      <c r="A215" s="239" t="s">
        <v>279</v>
      </c>
      <c r="B215" s="240"/>
      <c r="C215" s="242" t="s">
        <v>367</v>
      </c>
      <c r="D215" s="243"/>
      <c r="E215" s="244">
        <f t="shared" ref="E215:J219" si="130">SUM(E216)</f>
        <v>0</v>
      </c>
      <c r="F215" s="244">
        <f t="shared" si="130"/>
        <v>0</v>
      </c>
      <c r="G215" s="244">
        <f t="shared" si="130"/>
        <v>100000</v>
      </c>
      <c r="H215" s="244">
        <f t="shared" si="130"/>
        <v>100000</v>
      </c>
      <c r="I215" s="244">
        <f t="shared" si="130"/>
        <v>0</v>
      </c>
      <c r="J215" s="244">
        <f t="shared" si="130"/>
        <v>0</v>
      </c>
      <c r="K215" s="244" t="e">
        <f>#REF!/H215*100</f>
        <v>#REF!</v>
      </c>
      <c r="L215" s="244"/>
      <c r="M215" s="244"/>
      <c r="N215" s="244"/>
      <c r="O215" s="244">
        <f t="shared" ref="O215:V219" si="131">SUM(O216)</f>
        <v>3000000</v>
      </c>
      <c r="P215" s="244">
        <f t="shared" si="131"/>
        <v>3000000</v>
      </c>
      <c r="Q215" s="244">
        <f t="shared" si="131"/>
        <v>0</v>
      </c>
      <c r="R215" s="244">
        <f t="shared" si="131"/>
        <v>0</v>
      </c>
      <c r="S215" s="244">
        <f t="shared" si="131"/>
        <v>0</v>
      </c>
      <c r="T215" s="244">
        <f t="shared" si="131"/>
        <v>0</v>
      </c>
      <c r="U215" s="244">
        <f t="shared" si="131"/>
        <v>0</v>
      </c>
      <c r="V215" s="269">
        <f t="shared" si="131"/>
        <v>0</v>
      </c>
      <c r="W215" s="9"/>
      <c r="X215" s="9"/>
      <c r="Y215" s="9"/>
      <c r="Z215" s="9"/>
      <c r="AA215" s="9"/>
      <c r="AB215" s="9">
        <f t="shared" si="112"/>
        <v>0</v>
      </c>
      <c r="AC215" s="9"/>
      <c r="AD215" s="9"/>
    </row>
    <row r="216" spans="1:30">
      <c r="A216" s="245"/>
      <c r="B216" s="246"/>
      <c r="C216" s="248" t="s">
        <v>200</v>
      </c>
      <c r="D216" s="249"/>
      <c r="E216" s="250">
        <f t="shared" si="130"/>
        <v>0</v>
      </c>
      <c r="F216" s="250">
        <f t="shared" si="130"/>
        <v>0</v>
      </c>
      <c r="G216" s="250">
        <f t="shared" si="130"/>
        <v>100000</v>
      </c>
      <c r="H216" s="250">
        <f t="shared" si="130"/>
        <v>100000</v>
      </c>
      <c r="I216" s="250">
        <f t="shared" si="130"/>
        <v>0</v>
      </c>
      <c r="J216" s="250">
        <f t="shared" si="130"/>
        <v>0</v>
      </c>
      <c r="K216" s="250" t="e">
        <f>#REF!/H216*100</f>
        <v>#REF!</v>
      </c>
      <c r="L216" s="250"/>
      <c r="M216" s="250"/>
      <c r="N216" s="250"/>
      <c r="O216" s="250">
        <f t="shared" si="131"/>
        <v>3000000</v>
      </c>
      <c r="P216" s="250">
        <f t="shared" si="131"/>
        <v>3000000</v>
      </c>
      <c r="Q216" s="250">
        <f t="shared" si="131"/>
        <v>0</v>
      </c>
      <c r="R216" s="250">
        <f t="shared" si="131"/>
        <v>0</v>
      </c>
      <c r="S216" s="250">
        <f t="shared" si="131"/>
        <v>0</v>
      </c>
      <c r="T216" s="250">
        <f t="shared" si="131"/>
        <v>0</v>
      </c>
      <c r="U216" s="250">
        <f t="shared" si="131"/>
        <v>0</v>
      </c>
      <c r="V216" s="270">
        <f t="shared" si="131"/>
        <v>0</v>
      </c>
      <c r="W216" s="9"/>
      <c r="X216" s="9"/>
      <c r="Y216" s="9"/>
      <c r="Z216" s="9"/>
      <c r="AA216" s="9"/>
      <c r="AB216" s="9">
        <f t="shared" si="112"/>
        <v>0</v>
      </c>
      <c r="AC216" s="9"/>
      <c r="AD216" s="9"/>
    </row>
    <row r="217" spans="1:30">
      <c r="A217" s="173"/>
      <c r="B217" s="150"/>
      <c r="C217" s="146">
        <v>4</v>
      </c>
      <c r="D217" s="147" t="s">
        <v>23</v>
      </c>
      <c r="E217" s="148">
        <f t="shared" si="130"/>
        <v>0</v>
      </c>
      <c r="F217" s="148">
        <f t="shared" si="130"/>
        <v>0</v>
      </c>
      <c r="G217" s="148">
        <f t="shared" si="130"/>
        <v>100000</v>
      </c>
      <c r="H217" s="148">
        <f t="shared" si="130"/>
        <v>100000</v>
      </c>
      <c r="I217" s="148">
        <f t="shared" si="130"/>
        <v>0</v>
      </c>
      <c r="J217" s="148">
        <f t="shared" si="130"/>
        <v>0</v>
      </c>
      <c r="K217" s="148" t="e">
        <f>#REF!/H217*100</f>
        <v>#REF!</v>
      </c>
      <c r="L217" s="148"/>
      <c r="M217" s="148"/>
      <c r="N217" s="148"/>
      <c r="O217" s="148">
        <f t="shared" si="131"/>
        <v>3000000</v>
      </c>
      <c r="P217" s="148">
        <f t="shared" si="131"/>
        <v>3000000</v>
      </c>
      <c r="Q217" s="148">
        <f t="shared" si="131"/>
        <v>0</v>
      </c>
      <c r="R217" s="148">
        <f t="shared" si="131"/>
        <v>0</v>
      </c>
      <c r="S217" s="148">
        <f t="shared" si="131"/>
        <v>0</v>
      </c>
      <c r="T217" s="148">
        <f t="shared" si="131"/>
        <v>0</v>
      </c>
      <c r="U217" s="148">
        <f t="shared" si="131"/>
        <v>0</v>
      </c>
      <c r="V217" s="271">
        <f t="shared" si="131"/>
        <v>0</v>
      </c>
      <c r="W217" s="9"/>
      <c r="X217" s="9"/>
      <c r="Y217" s="9"/>
      <c r="Z217" s="9"/>
      <c r="AA217" s="9"/>
      <c r="AB217" s="9">
        <f t="shared" si="112"/>
        <v>0</v>
      </c>
      <c r="AC217" s="9"/>
      <c r="AD217" s="9"/>
    </row>
    <row r="218" spans="1:30">
      <c r="A218" s="173"/>
      <c r="B218" s="150"/>
      <c r="C218" s="146">
        <v>42</v>
      </c>
      <c r="D218" s="147" t="s">
        <v>39</v>
      </c>
      <c r="E218" s="148">
        <f>SUM(E219)</f>
        <v>0</v>
      </c>
      <c r="F218" s="148">
        <f t="shared" si="130"/>
        <v>0</v>
      </c>
      <c r="G218" s="148">
        <f t="shared" si="130"/>
        <v>100000</v>
      </c>
      <c r="H218" s="148">
        <f t="shared" si="130"/>
        <v>100000</v>
      </c>
      <c r="I218" s="148">
        <f t="shared" si="130"/>
        <v>0</v>
      </c>
      <c r="J218" s="148">
        <f t="shared" si="130"/>
        <v>0</v>
      </c>
      <c r="K218" s="148" t="e">
        <f>#REF!/H218*100</f>
        <v>#REF!</v>
      </c>
      <c r="L218" s="148"/>
      <c r="M218" s="148"/>
      <c r="N218" s="148"/>
      <c r="O218" s="148">
        <f t="shared" si="131"/>
        <v>3000000</v>
      </c>
      <c r="P218" s="148">
        <f t="shared" si="131"/>
        <v>3000000</v>
      </c>
      <c r="Q218" s="148"/>
      <c r="R218" s="149"/>
      <c r="S218" s="149"/>
      <c r="T218" s="149"/>
      <c r="U218" s="149"/>
      <c r="V218" s="231"/>
      <c r="W218" s="9"/>
      <c r="X218" s="9"/>
      <c r="Y218" s="9"/>
      <c r="Z218" s="9"/>
      <c r="AA218" s="9"/>
      <c r="AB218" s="9">
        <f t="shared" si="112"/>
        <v>0</v>
      </c>
      <c r="AC218" s="9"/>
      <c r="AD218" s="9"/>
    </row>
    <row r="219" spans="1:30">
      <c r="A219" s="173"/>
      <c r="B219" s="150"/>
      <c r="C219" s="146">
        <v>421</v>
      </c>
      <c r="D219" s="147" t="s">
        <v>134</v>
      </c>
      <c r="E219" s="148">
        <f>SUM(E220)</f>
        <v>0</v>
      </c>
      <c r="F219" s="148">
        <f t="shared" si="130"/>
        <v>0</v>
      </c>
      <c r="G219" s="148">
        <f t="shared" si="130"/>
        <v>100000</v>
      </c>
      <c r="H219" s="148">
        <f t="shared" si="130"/>
        <v>100000</v>
      </c>
      <c r="I219" s="148">
        <f t="shared" si="130"/>
        <v>0</v>
      </c>
      <c r="J219" s="148">
        <f t="shared" si="130"/>
        <v>0</v>
      </c>
      <c r="K219" s="148" t="e">
        <f>#REF!/H219*100</f>
        <v>#REF!</v>
      </c>
      <c r="L219" s="148"/>
      <c r="M219" s="148"/>
      <c r="N219" s="148"/>
      <c r="O219" s="148">
        <f t="shared" si="131"/>
        <v>3000000</v>
      </c>
      <c r="P219" s="148">
        <f t="shared" si="131"/>
        <v>3000000</v>
      </c>
      <c r="Q219" s="148"/>
      <c r="R219" s="149"/>
      <c r="S219" s="149"/>
      <c r="T219" s="149"/>
      <c r="U219" s="149"/>
      <c r="V219" s="231"/>
      <c r="W219" s="9"/>
      <c r="X219" s="9"/>
      <c r="Y219" s="9"/>
      <c r="Z219" s="9"/>
      <c r="AA219" s="9"/>
      <c r="AB219" s="9">
        <f t="shared" si="112"/>
        <v>0</v>
      </c>
      <c r="AC219" s="9"/>
      <c r="AD219" s="9"/>
    </row>
    <row r="220" spans="1:30" hidden="1">
      <c r="A220" s="173"/>
      <c r="B220" s="150"/>
      <c r="C220" s="146">
        <v>42123</v>
      </c>
      <c r="D220" s="147" t="s">
        <v>368</v>
      </c>
      <c r="E220" s="148">
        <v>0</v>
      </c>
      <c r="F220" s="148">
        <v>0</v>
      </c>
      <c r="G220" s="148">
        <v>100000</v>
      </c>
      <c r="H220" s="148">
        <v>100000</v>
      </c>
      <c r="I220" s="148">
        <v>0</v>
      </c>
      <c r="J220" s="148"/>
      <c r="K220" s="148" t="e">
        <f>#REF!/H220*100</f>
        <v>#REF!</v>
      </c>
      <c r="L220" s="148"/>
      <c r="M220" s="148"/>
      <c r="N220" s="148"/>
      <c r="O220" s="148">
        <v>3000000</v>
      </c>
      <c r="P220" s="148">
        <v>3000000</v>
      </c>
      <c r="Q220" s="148"/>
      <c r="R220" s="149"/>
      <c r="S220" s="149"/>
      <c r="T220" s="149"/>
      <c r="U220" s="149"/>
      <c r="V220" s="231"/>
      <c r="W220" s="9"/>
      <c r="X220" s="9"/>
      <c r="Y220" s="9"/>
      <c r="Z220" s="9"/>
      <c r="AA220" s="9"/>
      <c r="AB220" s="9">
        <f t="shared" si="112"/>
        <v>0</v>
      </c>
      <c r="AC220" s="9"/>
      <c r="AD220" s="9"/>
    </row>
    <row r="221" spans="1:30">
      <c r="A221" s="239" t="s">
        <v>280</v>
      </c>
      <c r="B221" s="241"/>
      <c r="C221" s="242" t="s">
        <v>201</v>
      </c>
      <c r="D221" s="243"/>
      <c r="E221" s="244">
        <f t="shared" ref="E221:U225" si="132">SUM(E222)</f>
        <v>6750</v>
      </c>
      <c r="F221" s="244">
        <f t="shared" si="132"/>
        <v>200000</v>
      </c>
      <c r="G221" s="244">
        <f t="shared" si="132"/>
        <v>250000</v>
      </c>
      <c r="H221" s="244">
        <f t="shared" si="132"/>
        <v>250000</v>
      </c>
      <c r="I221" s="244">
        <f t="shared" si="132"/>
        <v>449158</v>
      </c>
      <c r="J221" s="244">
        <f t="shared" si="132"/>
        <v>0</v>
      </c>
      <c r="K221" s="244" t="e">
        <f t="shared" si="132"/>
        <v>#REF!</v>
      </c>
      <c r="L221" s="244">
        <f t="shared" si="132"/>
        <v>280000</v>
      </c>
      <c r="M221" s="244">
        <f t="shared" si="132"/>
        <v>300000</v>
      </c>
      <c r="N221" s="244">
        <f t="shared" si="132"/>
        <v>650000</v>
      </c>
      <c r="O221" s="244">
        <f t="shared" si="132"/>
        <v>250000</v>
      </c>
      <c r="P221" s="244">
        <f t="shared" si="132"/>
        <v>300000</v>
      </c>
      <c r="Q221" s="244">
        <f t="shared" si="132"/>
        <v>400000</v>
      </c>
      <c r="R221" s="244">
        <f t="shared" si="132"/>
        <v>0</v>
      </c>
      <c r="S221" s="244">
        <f t="shared" si="132"/>
        <v>0</v>
      </c>
      <c r="T221" s="244">
        <f t="shared" si="132"/>
        <v>0</v>
      </c>
      <c r="U221" s="244">
        <f t="shared" si="132"/>
        <v>0</v>
      </c>
      <c r="V221" s="269">
        <f t="shared" ref="V221:V223" si="133">SUM(V222)</f>
        <v>500000</v>
      </c>
      <c r="W221" s="9"/>
      <c r="X221" s="9"/>
      <c r="Y221" s="9"/>
      <c r="Z221" s="9"/>
      <c r="AA221" s="9"/>
      <c r="AB221" s="9">
        <f t="shared" si="112"/>
        <v>0</v>
      </c>
      <c r="AC221" s="9"/>
      <c r="AD221" s="9"/>
    </row>
    <row r="222" spans="1:30">
      <c r="A222" s="245"/>
      <c r="B222" s="247"/>
      <c r="C222" s="248" t="s">
        <v>202</v>
      </c>
      <c r="D222" s="249"/>
      <c r="E222" s="250">
        <f t="shared" si="132"/>
        <v>6750</v>
      </c>
      <c r="F222" s="250">
        <f t="shared" si="132"/>
        <v>200000</v>
      </c>
      <c r="G222" s="250">
        <f t="shared" si="132"/>
        <v>250000</v>
      </c>
      <c r="H222" s="250">
        <f t="shared" si="132"/>
        <v>250000</v>
      </c>
      <c r="I222" s="250">
        <f t="shared" si="132"/>
        <v>449158</v>
      </c>
      <c r="J222" s="250">
        <f t="shared" si="132"/>
        <v>0</v>
      </c>
      <c r="K222" s="250" t="e">
        <f t="shared" si="132"/>
        <v>#REF!</v>
      </c>
      <c r="L222" s="250">
        <f t="shared" si="132"/>
        <v>280000</v>
      </c>
      <c r="M222" s="250">
        <f t="shared" si="132"/>
        <v>300000</v>
      </c>
      <c r="N222" s="250">
        <f t="shared" si="132"/>
        <v>650000</v>
      </c>
      <c r="O222" s="250">
        <f t="shared" si="132"/>
        <v>250000</v>
      </c>
      <c r="P222" s="250">
        <f t="shared" si="132"/>
        <v>300000</v>
      </c>
      <c r="Q222" s="250">
        <f t="shared" si="132"/>
        <v>400000</v>
      </c>
      <c r="R222" s="250">
        <f t="shared" si="132"/>
        <v>0</v>
      </c>
      <c r="S222" s="250">
        <f t="shared" si="132"/>
        <v>0</v>
      </c>
      <c r="T222" s="250">
        <f t="shared" si="132"/>
        <v>0</v>
      </c>
      <c r="U222" s="250">
        <f t="shared" si="132"/>
        <v>0</v>
      </c>
      <c r="V222" s="270">
        <f t="shared" si="133"/>
        <v>500000</v>
      </c>
      <c r="W222" s="9"/>
      <c r="X222" s="9"/>
      <c r="Y222" s="9"/>
      <c r="Z222" s="9"/>
      <c r="AA222" s="9"/>
      <c r="AB222" s="9">
        <f t="shared" si="112"/>
        <v>0</v>
      </c>
      <c r="AC222" s="9"/>
      <c r="AD222" s="9"/>
    </row>
    <row r="223" spans="1:30" s="2" customFormat="1">
      <c r="A223" s="173"/>
      <c r="B223" s="145"/>
      <c r="C223" s="146">
        <v>4</v>
      </c>
      <c r="D223" s="147" t="s">
        <v>23</v>
      </c>
      <c r="E223" s="148">
        <f t="shared" si="132"/>
        <v>6750</v>
      </c>
      <c r="F223" s="148">
        <f t="shared" si="132"/>
        <v>200000</v>
      </c>
      <c r="G223" s="148">
        <f t="shared" si="132"/>
        <v>250000</v>
      </c>
      <c r="H223" s="148">
        <f t="shared" si="132"/>
        <v>250000</v>
      </c>
      <c r="I223" s="148">
        <f t="shared" si="132"/>
        <v>449158</v>
      </c>
      <c r="J223" s="148">
        <f t="shared" si="132"/>
        <v>0</v>
      </c>
      <c r="K223" s="148" t="e">
        <f t="shared" si="132"/>
        <v>#REF!</v>
      </c>
      <c r="L223" s="148">
        <f t="shared" si="132"/>
        <v>280000</v>
      </c>
      <c r="M223" s="148">
        <f t="shared" si="132"/>
        <v>300000</v>
      </c>
      <c r="N223" s="148">
        <f t="shared" si="132"/>
        <v>650000</v>
      </c>
      <c r="O223" s="148">
        <f t="shared" si="132"/>
        <v>250000</v>
      </c>
      <c r="P223" s="148">
        <f t="shared" si="132"/>
        <v>300000</v>
      </c>
      <c r="Q223" s="148">
        <f t="shared" si="132"/>
        <v>400000</v>
      </c>
      <c r="R223" s="148">
        <f t="shared" si="132"/>
        <v>0</v>
      </c>
      <c r="S223" s="148">
        <f t="shared" si="132"/>
        <v>0</v>
      </c>
      <c r="T223" s="148">
        <f t="shared" si="132"/>
        <v>0</v>
      </c>
      <c r="U223" s="148">
        <f t="shared" si="132"/>
        <v>0</v>
      </c>
      <c r="V223" s="271">
        <f t="shared" si="133"/>
        <v>500000</v>
      </c>
      <c r="W223" s="18"/>
      <c r="X223" s="18"/>
      <c r="Y223" s="18"/>
      <c r="Z223" s="18"/>
      <c r="AA223" s="18"/>
      <c r="AB223" s="9">
        <f t="shared" ref="AB223:AB280" si="134">SUM(W223:AA223)</f>
        <v>0</v>
      </c>
      <c r="AC223" s="18"/>
      <c r="AD223" s="18"/>
    </row>
    <row r="224" spans="1:30" s="2" customFormat="1">
      <c r="A224" s="173"/>
      <c r="B224" s="145"/>
      <c r="C224" s="146">
        <v>42</v>
      </c>
      <c r="D224" s="147" t="s">
        <v>39</v>
      </c>
      <c r="E224" s="148">
        <f t="shared" si="132"/>
        <v>6750</v>
      </c>
      <c r="F224" s="148">
        <f>SUM(F225)</f>
        <v>200000</v>
      </c>
      <c r="G224" s="148">
        <f t="shared" si="132"/>
        <v>250000</v>
      </c>
      <c r="H224" s="148">
        <f t="shared" si="132"/>
        <v>250000</v>
      </c>
      <c r="I224" s="148">
        <f t="shared" si="132"/>
        <v>449158</v>
      </c>
      <c r="J224" s="148">
        <f t="shared" si="132"/>
        <v>0</v>
      </c>
      <c r="K224" s="148" t="e">
        <f t="shared" si="132"/>
        <v>#REF!</v>
      </c>
      <c r="L224" s="148">
        <f t="shared" si="132"/>
        <v>280000</v>
      </c>
      <c r="M224" s="148">
        <f t="shared" si="132"/>
        <v>300000</v>
      </c>
      <c r="N224" s="148">
        <f t="shared" si="132"/>
        <v>650000</v>
      </c>
      <c r="O224" s="148">
        <f t="shared" si="132"/>
        <v>250000</v>
      </c>
      <c r="P224" s="148">
        <f t="shared" si="132"/>
        <v>300000</v>
      </c>
      <c r="Q224" s="148">
        <v>400000</v>
      </c>
      <c r="R224" s="148">
        <f t="shared" si="132"/>
        <v>0</v>
      </c>
      <c r="S224" s="148">
        <f t="shared" si="132"/>
        <v>0</v>
      </c>
      <c r="T224" s="148">
        <f t="shared" si="132"/>
        <v>0</v>
      </c>
      <c r="U224" s="148">
        <f t="shared" si="132"/>
        <v>0</v>
      </c>
      <c r="V224" s="231">
        <v>500000</v>
      </c>
      <c r="W224" s="18"/>
      <c r="X224" s="18"/>
      <c r="Y224" s="18"/>
      <c r="Z224" s="18"/>
      <c r="AA224" s="18"/>
      <c r="AB224" s="9">
        <f t="shared" si="134"/>
        <v>0</v>
      </c>
      <c r="AC224" s="18"/>
      <c r="AD224" s="18"/>
    </row>
    <row r="225" spans="1:30" s="2" customFormat="1">
      <c r="A225" s="173"/>
      <c r="B225" s="145"/>
      <c r="C225" s="146">
        <v>426</v>
      </c>
      <c r="D225" s="147" t="s">
        <v>247</v>
      </c>
      <c r="E225" s="148">
        <f t="shared" si="132"/>
        <v>6750</v>
      </c>
      <c r="F225" s="148">
        <f t="shared" si="132"/>
        <v>200000</v>
      </c>
      <c r="G225" s="148">
        <f t="shared" si="132"/>
        <v>250000</v>
      </c>
      <c r="H225" s="148">
        <f t="shared" si="132"/>
        <v>250000</v>
      </c>
      <c r="I225" s="148">
        <f t="shared" si="132"/>
        <v>449158</v>
      </c>
      <c r="J225" s="148">
        <f t="shared" si="132"/>
        <v>0</v>
      </c>
      <c r="K225" s="148" t="e">
        <f t="shared" si="132"/>
        <v>#REF!</v>
      </c>
      <c r="L225" s="148">
        <f t="shared" si="132"/>
        <v>280000</v>
      </c>
      <c r="M225" s="148">
        <f t="shared" si="132"/>
        <v>300000</v>
      </c>
      <c r="N225" s="148">
        <f t="shared" si="132"/>
        <v>650000</v>
      </c>
      <c r="O225" s="148">
        <f t="shared" si="132"/>
        <v>250000</v>
      </c>
      <c r="P225" s="148">
        <f t="shared" si="132"/>
        <v>300000</v>
      </c>
      <c r="Q225" s="148"/>
      <c r="R225" s="148"/>
      <c r="S225" s="148"/>
      <c r="T225" s="148"/>
      <c r="U225" s="148"/>
      <c r="V225" s="231"/>
      <c r="W225" s="18"/>
      <c r="X225" s="18"/>
      <c r="Y225" s="18"/>
      <c r="Z225" s="18"/>
      <c r="AA225" s="18"/>
      <c r="AB225" s="9">
        <f t="shared" si="134"/>
        <v>0</v>
      </c>
      <c r="AC225" s="18"/>
      <c r="AD225" s="18"/>
    </row>
    <row r="226" spans="1:30" hidden="1">
      <c r="A226" s="173"/>
      <c r="B226" s="145"/>
      <c r="C226" s="146">
        <v>42641</v>
      </c>
      <c r="D226" s="147" t="s">
        <v>246</v>
      </c>
      <c r="E226" s="148">
        <v>6750</v>
      </c>
      <c r="F226" s="148">
        <v>200000</v>
      </c>
      <c r="G226" s="148">
        <v>250000</v>
      </c>
      <c r="H226" s="148">
        <v>250000</v>
      </c>
      <c r="I226" s="148">
        <v>449158</v>
      </c>
      <c r="J226" s="148"/>
      <c r="K226" s="148" t="e">
        <f>#REF!/H226*100</f>
        <v>#REF!</v>
      </c>
      <c r="L226" s="148">
        <v>280000</v>
      </c>
      <c r="M226" s="148">
        <v>300000</v>
      </c>
      <c r="N226" s="148">
        <v>650000</v>
      </c>
      <c r="O226" s="148">
        <v>250000</v>
      </c>
      <c r="P226" s="148">
        <v>300000</v>
      </c>
      <c r="Q226" s="148"/>
      <c r="R226" s="149"/>
      <c r="S226" s="149"/>
      <c r="T226" s="149"/>
      <c r="U226" s="149"/>
      <c r="V226" s="231"/>
      <c r="W226" s="9"/>
      <c r="X226" s="9"/>
      <c r="Y226" s="9"/>
      <c r="Z226" s="9"/>
      <c r="AA226" s="9">
        <v>300000</v>
      </c>
      <c r="AB226" s="9">
        <f t="shared" si="134"/>
        <v>300000</v>
      </c>
      <c r="AC226" s="9"/>
      <c r="AD226" s="9"/>
    </row>
    <row r="227" spans="1:30">
      <c r="A227" s="234" t="s">
        <v>281</v>
      </c>
      <c r="B227" s="235" t="s">
        <v>114</v>
      </c>
      <c r="C227" s="236" t="s">
        <v>210</v>
      </c>
      <c r="D227" s="237" t="s">
        <v>203</v>
      </c>
      <c r="E227" s="238">
        <f t="shared" ref="E227:M227" si="135">SUM(E228+E236+E242+E248)</f>
        <v>107396.5</v>
      </c>
      <c r="F227" s="238">
        <f t="shared" si="135"/>
        <v>345000</v>
      </c>
      <c r="G227" s="238">
        <f t="shared" si="135"/>
        <v>249000</v>
      </c>
      <c r="H227" s="238">
        <f t="shared" si="135"/>
        <v>249000</v>
      </c>
      <c r="I227" s="238">
        <f t="shared" si="135"/>
        <v>259000</v>
      </c>
      <c r="J227" s="238">
        <f t="shared" si="135"/>
        <v>123487.6</v>
      </c>
      <c r="K227" s="238" t="e">
        <f t="shared" si="135"/>
        <v>#REF!</v>
      </c>
      <c r="L227" s="238">
        <f t="shared" si="135"/>
        <v>250000</v>
      </c>
      <c r="M227" s="238">
        <f t="shared" si="135"/>
        <v>255000</v>
      </c>
      <c r="N227" s="238">
        <f t="shared" ref="N227" si="136">SUM(N228+N236+N242+N248)</f>
        <v>412000</v>
      </c>
      <c r="O227" s="238">
        <f>SUM(O228+O236+O242+O248)</f>
        <v>436084</v>
      </c>
      <c r="P227" s="238">
        <f>SUM(P228+P236+P242+P248)</f>
        <v>410423</v>
      </c>
      <c r="Q227" s="238">
        <f t="shared" ref="Q227:V227" si="137">SUM(Q228+Q236+Q242+Q248)</f>
        <v>425000</v>
      </c>
      <c r="R227" s="238">
        <f t="shared" si="137"/>
        <v>0</v>
      </c>
      <c r="S227" s="238">
        <f t="shared" si="137"/>
        <v>0</v>
      </c>
      <c r="T227" s="238">
        <f t="shared" si="137"/>
        <v>0</v>
      </c>
      <c r="U227" s="238">
        <f t="shared" si="137"/>
        <v>0</v>
      </c>
      <c r="V227" s="268">
        <f t="shared" si="137"/>
        <v>490000</v>
      </c>
      <c r="W227" s="9"/>
      <c r="X227" s="9"/>
      <c r="Y227" s="9"/>
      <c r="Z227" s="9"/>
      <c r="AA227" s="9"/>
      <c r="AB227" s="9">
        <f t="shared" si="134"/>
        <v>0</v>
      </c>
      <c r="AC227" s="9"/>
      <c r="AD227" s="9"/>
    </row>
    <row r="228" spans="1:30">
      <c r="A228" s="239" t="s">
        <v>212</v>
      </c>
      <c r="B228" s="241"/>
      <c r="C228" s="242" t="s">
        <v>30</v>
      </c>
      <c r="D228" s="243" t="s">
        <v>204</v>
      </c>
      <c r="E228" s="244">
        <f t="shared" ref="E228:U232" si="138">SUM(E229)</f>
        <v>71746.5</v>
      </c>
      <c r="F228" s="244">
        <f t="shared" si="138"/>
        <v>180000</v>
      </c>
      <c r="G228" s="244">
        <f t="shared" si="138"/>
        <v>180000</v>
      </c>
      <c r="H228" s="244">
        <f t="shared" si="138"/>
        <v>180000</v>
      </c>
      <c r="I228" s="244">
        <f t="shared" si="138"/>
        <v>180000</v>
      </c>
      <c r="J228" s="244">
        <f t="shared" si="138"/>
        <v>116487.6</v>
      </c>
      <c r="K228" s="244" t="e">
        <f t="shared" si="138"/>
        <v>#REF!</v>
      </c>
      <c r="L228" s="244">
        <f t="shared" si="138"/>
        <v>185000</v>
      </c>
      <c r="M228" s="244">
        <f t="shared" si="138"/>
        <v>190000</v>
      </c>
      <c r="N228" s="244">
        <f t="shared" si="138"/>
        <v>330000</v>
      </c>
      <c r="O228" s="244">
        <f t="shared" si="138"/>
        <v>330000</v>
      </c>
      <c r="P228" s="244">
        <f t="shared" si="138"/>
        <v>295000</v>
      </c>
      <c r="Q228" s="244">
        <f t="shared" si="138"/>
        <v>300000</v>
      </c>
      <c r="R228" s="244">
        <f t="shared" si="138"/>
        <v>0</v>
      </c>
      <c r="S228" s="244">
        <f t="shared" si="138"/>
        <v>0</v>
      </c>
      <c r="T228" s="244">
        <f t="shared" si="138"/>
        <v>0</v>
      </c>
      <c r="U228" s="244">
        <f t="shared" si="138"/>
        <v>0</v>
      </c>
      <c r="V228" s="269">
        <f t="shared" ref="V228:V230" si="139">SUM(V229)</f>
        <v>350000</v>
      </c>
      <c r="W228" s="9"/>
      <c r="X228" s="9"/>
      <c r="Y228" s="9"/>
      <c r="Z228" s="9"/>
      <c r="AA228" s="9"/>
      <c r="AB228" s="9">
        <f t="shared" si="134"/>
        <v>0</v>
      </c>
      <c r="AC228" s="9"/>
      <c r="AD228" s="9"/>
    </row>
    <row r="229" spans="1:30" ht="14.25" customHeight="1">
      <c r="A229" s="245"/>
      <c r="B229" s="247"/>
      <c r="C229" s="248" t="s">
        <v>205</v>
      </c>
      <c r="D229" s="249"/>
      <c r="E229" s="250">
        <f t="shared" si="138"/>
        <v>71746.5</v>
      </c>
      <c r="F229" s="250">
        <f t="shared" si="138"/>
        <v>180000</v>
      </c>
      <c r="G229" s="250">
        <f t="shared" si="138"/>
        <v>180000</v>
      </c>
      <c r="H229" s="250">
        <f t="shared" si="138"/>
        <v>180000</v>
      </c>
      <c r="I229" s="250">
        <f t="shared" si="138"/>
        <v>180000</v>
      </c>
      <c r="J229" s="250">
        <f t="shared" si="138"/>
        <v>116487.6</v>
      </c>
      <c r="K229" s="250" t="e">
        <f t="shared" si="138"/>
        <v>#REF!</v>
      </c>
      <c r="L229" s="250">
        <f t="shared" si="138"/>
        <v>185000</v>
      </c>
      <c r="M229" s="250">
        <f t="shared" si="138"/>
        <v>190000</v>
      </c>
      <c r="N229" s="250">
        <f t="shared" si="138"/>
        <v>330000</v>
      </c>
      <c r="O229" s="250">
        <f t="shared" si="138"/>
        <v>330000</v>
      </c>
      <c r="P229" s="250">
        <f t="shared" si="138"/>
        <v>295000</v>
      </c>
      <c r="Q229" s="250">
        <f t="shared" si="138"/>
        <v>300000</v>
      </c>
      <c r="R229" s="250">
        <f t="shared" si="138"/>
        <v>0</v>
      </c>
      <c r="S229" s="250">
        <f t="shared" si="138"/>
        <v>0</v>
      </c>
      <c r="T229" s="250">
        <f t="shared" si="138"/>
        <v>0</v>
      </c>
      <c r="U229" s="250">
        <f t="shared" si="138"/>
        <v>0</v>
      </c>
      <c r="V229" s="270">
        <f t="shared" si="139"/>
        <v>350000</v>
      </c>
      <c r="W229" s="9"/>
      <c r="X229" s="9"/>
      <c r="Y229" s="9"/>
      <c r="Z229" s="9"/>
      <c r="AA229" s="9"/>
      <c r="AB229" s="9">
        <f t="shared" si="134"/>
        <v>0</v>
      </c>
      <c r="AC229" s="9"/>
      <c r="AD229" s="9"/>
    </row>
    <row r="230" spans="1:30" s="2" customFormat="1">
      <c r="A230" s="173"/>
      <c r="B230" s="145"/>
      <c r="C230" s="146">
        <v>3</v>
      </c>
      <c r="D230" s="147" t="s">
        <v>11</v>
      </c>
      <c r="E230" s="148">
        <f>SUM(E231)</f>
        <v>71746.5</v>
      </c>
      <c r="F230" s="148">
        <f t="shared" si="138"/>
        <v>180000</v>
      </c>
      <c r="G230" s="148">
        <f t="shared" si="138"/>
        <v>180000</v>
      </c>
      <c r="H230" s="148">
        <f t="shared" si="138"/>
        <v>180000</v>
      </c>
      <c r="I230" s="148">
        <f t="shared" si="138"/>
        <v>180000</v>
      </c>
      <c r="J230" s="148">
        <f t="shared" si="138"/>
        <v>116487.6</v>
      </c>
      <c r="K230" s="148" t="e">
        <f t="shared" si="138"/>
        <v>#REF!</v>
      </c>
      <c r="L230" s="148">
        <f t="shared" si="138"/>
        <v>185000</v>
      </c>
      <c r="M230" s="148">
        <f t="shared" si="138"/>
        <v>190000</v>
      </c>
      <c r="N230" s="148">
        <f t="shared" si="138"/>
        <v>330000</v>
      </c>
      <c r="O230" s="148">
        <f t="shared" si="138"/>
        <v>330000</v>
      </c>
      <c r="P230" s="148">
        <f t="shared" si="138"/>
        <v>295000</v>
      </c>
      <c r="Q230" s="148">
        <f t="shared" si="138"/>
        <v>300000</v>
      </c>
      <c r="R230" s="148">
        <f t="shared" si="138"/>
        <v>0</v>
      </c>
      <c r="S230" s="148">
        <f t="shared" si="138"/>
        <v>0</v>
      </c>
      <c r="T230" s="148">
        <f t="shared" si="138"/>
        <v>0</v>
      </c>
      <c r="U230" s="148">
        <f t="shared" si="138"/>
        <v>0</v>
      </c>
      <c r="V230" s="271">
        <f t="shared" si="139"/>
        <v>350000</v>
      </c>
      <c r="W230" s="18"/>
      <c r="X230" s="18"/>
      <c r="Y230" s="18">
        <v>295000</v>
      </c>
      <c r="Z230" s="18"/>
      <c r="AA230" s="18"/>
      <c r="AB230" s="9">
        <f t="shared" si="134"/>
        <v>295000</v>
      </c>
      <c r="AC230" s="18"/>
      <c r="AD230" s="18"/>
    </row>
    <row r="231" spans="1:30" s="2" customFormat="1">
      <c r="A231" s="173"/>
      <c r="B231" s="145"/>
      <c r="C231" s="146">
        <v>37</v>
      </c>
      <c r="D231" s="147" t="s">
        <v>94</v>
      </c>
      <c r="E231" s="148">
        <f>SUM(E232)</f>
        <v>71746.5</v>
      </c>
      <c r="F231" s="148">
        <f t="shared" si="138"/>
        <v>180000</v>
      </c>
      <c r="G231" s="148">
        <f t="shared" si="138"/>
        <v>180000</v>
      </c>
      <c r="H231" s="148">
        <f t="shared" si="138"/>
        <v>180000</v>
      </c>
      <c r="I231" s="148">
        <f t="shared" si="138"/>
        <v>180000</v>
      </c>
      <c r="J231" s="148">
        <f t="shared" si="138"/>
        <v>116487.6</v>
      </c>
      <c r="K231" s="148" t="e">
        <f t="shared" si="138"/>
        <v>#REF!</v>
      </c>
      <c r="L231" s="148">
        <f t="shared" si="138"/>
        <v>185000</v>
      </c>
      <c r="M231" s="148">
        <f t="shared" si="138"/>
        <v>190000</v>
      </c>
      <c r="N231" s="148">
        <f t="shared" si="138"/>
        <v>330000</v>
      </c>
      <c r="O231" s="148">
        <f t="shared" si="138"/>
        <v>330000</v>
      </c>
      <c r="P231" s="148">
        <f t="shared" si="138"/>
        <v>295000</v>
      </c>
      <c r="Q231" s="148">
        <v>300000</v>
      </c>
      <c r="R231" s="148">
        <f t="shared" si="138"/>
        <v>0</v>
      </c>
      <c r="S231" s="148">
        <f t="shared" si="138"/>
        <v>0</v>
      </c>
      <c r="T231" s="148">
        <f t="shared" si="138"/>
        <v>0</v>
      </c>
      <c r="U231" s="148">
        <f t="shared" si="138"/>
        <v>0</v>
      </c>
      <c r="V231" s="231">
        <v>350000</v>
      </c>
      <c r="W231" s="18"/>
      <c r="X231" s="18"/>
      <c r="Y231" s="18"/>
      <c r="Z231" s="18"/>
      <c r="AA231" s="18"/>
      <c r="AB231" s="9">
        <f t="shared" si="134"/>
        <v>0</v>
      </c>
      <c r="AC231" s="18"/>
      <c r="AD231" s="18"/>
    </row>
    <row r="232" spans="1:30" s="2" customFormat="1">
      <c r="A232" s="173"/>
      <c r="B232" s="145"/>
      <c r="C232" s="146">
        <v>372</v>
      </c>
      <c r="D232" s="147" t="s">
        <v>206</v>
      </c>
      <c r="E232" s="148">
        <f>SUM(E233)</f>
        <v>71746.5</v>
      </c>
      <c r="F232" s="148">
        <f t="shared" si="138"/>
        <v>180000</v>
      </c>
      <c r="G232" s="148">
        <f t="shared" si="138"/>
        <v>180000</v>
      </c>
      <c r="H232" s="148">
        <f t="shared" si="138"/>
        <v>180000</v>
      </c>
      <c r="I232" s="148">
        <f>SUM(I233+I234)</f>
        <v>180000</v>
      </c>
      <c r="J232" s="148">
        <f t="shared" ref="J232:M232" si="140">SUM(J233+J234)</f>
        <v>116487.6</v>
      </c>
      <c r="K232" s="148" t="e">
        <f t="shared" si="140"/>
        <v>#REF!</v>
      </c>
      <c r="L232" s="148">
        <f t="shared" si="140"/>
        <v>185000</v>
      </c>
      <c r="M232" s="148">
        <f t="shared" si="140"/>
        <v>190000</v>
      </c>
      <c r="N232" s="148">
        <f>SUM(N233:N235)</f>
        <v>330000</v>
      </c>
      <c r="O232" s="148">
        <f>SUM(O233:O235)</f>
        <v>330000</v>
      </c>
      <c r="P232" s="148">
        <f>SUM(P233:P235)</f>
        <v>295000</v>
      </c>
      <c r="Q232" s="148"/>
      <c r="R232" s="148"/>
      <c r="S232" s="148"/>
      <c r="T232" s="148"/>
      <c r="U232" s="148"/>
      <c r="V232" s="231"/>
      <c r="W232" s="18"/>
      <c r="X232" s="18"/>
      <c r="Y232" s="18"/>
      <c r="Z232" s="18"/>
      <c r="AA232" s="18"/>
      <c r="AB232" s="9">
        <f t="shared" si="134"/>
        <v>0</v>
      </c>
      <c r="AC232" s="18"/>
      <c r="AD232" s="18"/>
    </row>
    <row r="233" spans="1:30" hidden="1">
      <c r="A233" s="173"/>
      <c r="B233" s="150"/>
      <c r="C233" s="146">
        <v>37211</v>
      </c>
      <c r="D233" s="147" t="s">
        <v>77</v>
      </c>
      <c r="E233" s="148">
        <v>71746.5</v>
      </c>
      <c r="F233" s="148">
        <v>180000</v>
      </c>
      <c r="G233" s="148">
        <v>180000</v>
      </c>
      <c r="H233" s="148">
        <v>180000</v>
      </c>
      <c r="I233" s="148">
        <v>180000</v>
      </c>
      <c r="J233" s="148">
        <v>116487.6</v>
      </c>
      <c r="K233" s="148" t="e">
        <f>#REF!/H233*100</f>
        <v>#REF!</v>
      </c>
      <c r="L233" s="148">
        <v>180000</v>
      </c>
      <c r="M233" s="148">
        <v>180000</v>
      </c>
      <c r="N233" s="148">
        <v>180000</v>
      </c>
      <c r="O233" s="148">
        <v>180000</v>
      </c>
      <c r="P233" s="148">
        <v>180000</v>
      </c>
      <c r="Q233" s="148"/>
      <c r="R233" s="149"/>
      <c r="S233" s="149"/>
      <c r="T233" s="149"/>
      <c r="U233" s="149"/>
      <c r="V233" s="231"/>
      <c r="W233" s="9"/>
      <c r="X233" s="9"/>
      <c r="Y233" s="9"/>
      <c r="Z233" s="9"/>
      <c r="AA233" s="9"/>
      <c r="AB233" s="9">
        <f t="shared" si="134"/>
        <v>0</v>
      </c>
      <c r="AC233" s="9"/>
      <c r="AD233" s="9"/>
    </row>
    <row r="234" spans="1:30" hidden="1">
      <c r="A234" s="173"/>
      <c r="B234" s="150"/>
      <c r="C234" s="146">
        <v>37211</v>
      </c>
      <c r="D234" s="147" t="s">
        <v>292</v>
      </c>
      <c r="E234" s="148"/>
      <c r="F234" s="148"/>
      <c r="G234" s="148"/>
      <c r="H234" s="148"/>
      <c r="I234" s="148"/>
      <c r="J234" s="148"/>
      <c r="K234" s="148"/>
      <c r="L234" s="148">
        <v>5000</v>
      </c>
      <c r="M234" s="148">
        <v>10000</v>
      </c>
      <c r="N234" s="148">
        <v>20000</v>
      </c>
      <c r="O234" s="148">
        <v>20000</v>
      </c>
      <c r="P234" s="148">
        <v>40000</v>
      </c>
      <c r="Q234" s="148"/>
      <c r="R234" s="149"/>
      <c r="S234" s="149"/>
      <c r="T234" s="149"/>
      <c r="U234" s="149"/>
      <c r="V234" s="231"/>
      <c r="W234" s="9"/>
      <c r="X234" s="9"/>
      <c r="Y234" s="9"/>
      <c r="Z234" s="9"/>
      <c r="AA234" s="9"/>
      <c r="AB234" s="9">
        <f t="shared" si="134"/>
        <v>0</v>
      </c>
      <c r="AC234" s="9"/>
      <c r="AD234" s="9"/>
    </row>
    <row r="235" spans="1:30" hidden="1">
      <c r="A235" s="173"/>
      <c r="B235" s="150"/>
      <c r="C235" s="146">
        <v>37221</v>
      </c>
      <c r="D235" s="147" t="s">
        <v>379</v>
      </c>
      <c r="E235" s="148"/>
      <c r="F235" s="148"/>
      <c r="G235" s="148"/>
      <c r="H235" s="148"/>
      <c r="I235" s="148"/>
      <c r="J235" s="148"/>
      <c r="K235" s="148"/>
      <c r="L235" s="148"/>
      <c r="M235" s="148"/>
      <c r="N235" s="148">
        <v>130000</v>
      </c>
      <c r="O235" s="148">
        <v>130000</v>
      </c>
      <c r="P235" s="148">
        <v>75000</v>
      </c>
      <c r="Q235" s="148"/>
      <c r="R235" s="149"/>
      <c r="S235" s="149"/>
      <c r="T235" s="149"/>
      <c r="U235" s="149"/>
      <c r="V235" s="231"/>
      <c r="W235" s="9"/>
      <c r="X235" s="9"/>
      <c r="Y235" s="9"/>
      <c r="Z235" s="9"/>
      <c r="AA235" s="9"/>
      <c r="AB235" s="9">
        <f t="shared" si="134"/>
        <v>0</v>
      </c>
      <c r="AC235" s="9"/>
      <c r="AD235" s="9"/>
    </row>
    <row r="236" spans="1:30">
      <c r="A236" s="239" t="s">
        <v>214</v>
      </c>
      <c r="B236" s="240"/>
      <c r="C236" s="242" t="s">
        <v>30</v>
      </c>
      <c r="D236" s="243" t="s">
        <v>207</v>
      </c>
      <c r="E236" s="244">
        <f t="shared" ref="E236:V236" si="141">SUM(E238)</f>
        <v>25650</v>
      </c>
      <c r="F236" s="244">
        <f t="shared" si="141"/>
        <v>40000</v>
      </c>
      <c r="G236" s="244">
        <f t="shared" si="141"/>
        <v>25000</v>
      </c>
      <c r="H236" s="244">
        <f t="shared" si="141"/>
        <v>25000</v>
      </c>
      <c r="I236" s="244">
        <f t="shared" si="141"/>
        <v>40000</v>
      </c>
      <c r="J236" s="244">
        <f t="shared" si="141"/>
        <v>0</v>
      </c>
      <c r="K236" s="244" t="e">
        <f t="shared" si="141"/>
        <v>#REF!</v>
      </c>
      <c r="L236" s="244">
        <f t="shared" si="141"/>
        <v>35000</v>
      </c>
      <c r="M236" s="244">
        <f t="shared" si="141"/>
        <v>35000</v>
      </c>
      <c r="N236" s="244">
        <f t="shared" ref="N236" si="142">SUM(N238)</f>
        <v>27000</v>
      </c>
      <c r="O236" s="244">
        <f>SUM(O238)</f>
        <v>20000</v>
      </c>
      <c r="P236" s="244">
        <f>SUM(P238)</f>
        <v>20000</v>
      </c>
      <c r="Q236" s="244">
        <f t="shared" si="141"/>
        <v>20000</v>
      </c>
      <c r="R236" s="244">
        <f t="shared" si="141"/>
        <v>0</v>
      </c>
      <c r="S236" s="244">
        <f t="shared" si="141"/>
        <v>0</v>
      </c>
      <c r="T236" s="244">
        <f t="shared" si="141"/>
        <v>0</v>
      </c>
      <c r="U236" s="244">
        <f t="shared" si="141"/>
        <v>0</v>
      </c>
      <c r="V236" s="269">
        <f t="shared" si="141"/>
        <v>20000</v>
      </c>
      <c r="W236" s="9"/>
      <c r="X236" s="9"/>
      <c r="Y236" s="9"/>
      <c r="Z236" s="9"/>
      <c r="AA236" s="9"/>
      <c r="AB236" s="9">
        <f t="shared" si="134"/>
        <v>0</v>
      </c>
      <c r="AC236" s="9"/>
      <c r="AD236" s="9"/>
    </row>
    <row r="237" spans="1:30">
      <c r="A237" s="245"/>
      <c r="B237" s="247"/>
      <c r="C237" s="248" t="s">
        <v>205</v>
      </c>
      <c r="D237" s="249"/>
      <c r="E237" s="250">
        <f t="shared" ref="E237:U240" si="143">SUM(E238)</f>
        <v>25650</v>
      </c>
      <c r="F237" s="250">
        <f t="shared" si="143"/>
        <v>40000</v>
      </c>
      <c r="G237" s="250">
        <f t="shared" si="143"/>
        <v>25000</v>
      </c>
      <c r="H237" s="250">
        <f t="shared" si="143"/>
        <v>25000</v>
      </c>
      <c r="I237" s="250">
        <f t="shared" si="143"/>
        <v>40000</v>
      </c>
      <c r="J237" s="250">
        <f t="shared" si="143"/>
        <v>0</v>
      </c>
      <c r="K237" s="250" t="e">
        <f t="shared" si="143"/>
        <v>#REF!</v>
      </c>
      <c r="L237" s="250">
        <f t="shared" si="143"/>
        <v>35000</v>
      </c>
      <c r="M237" s="250">
        <f t="shared" si="143"/>
        <v>35000</v>
      </c>
      <c r="N237" s="250">
        <f t="shared" si="143"/>
        <v>27000</v>
      </c>
      <c r="O237" s="250">
        <f>SUM(O238)</f>
        <v>20000</v>
      </c>
      <c r="P237" s="250">
        <f>SUM(P238)</f>
        <v>20000</v>
      </c>
      <c r="Q237" s="250">
        <f t="shared" si="143"/>
        <v>20000</v>
      </c>
      <c r="R237" s="250">
        <f t="shared" si="143"/>
        <v>0</v>
      </c>
      <c r="S237" s="250">
        <f t="shared" si="143"/>
        <v>0</v>
      </c>
      <c r="T237" s="250">
        <f t="shared" si="143"/>
        <v>0</v>
      </c>
      <c r="U237" s="250">
        <f t="shared" si="143"/>
        <v>0</v>
      </c>
      <c r="V237" s="270">
        <f t="shared" ref="V237:V238" si="144">SUM(V238)</f>
        <v>20000</v>
      </c>
      <c r="W237" s="9"/>
      <c r="X237" s="9"/>
      <c r="Y237" s="9"/>
      <c r="Z237" s="9"/>
      <c r="AA237" s="9"/>
      <c r="AB237" s="9">
        <f t="shared" si="134"/>
        <v>0</v>
      </c>
      <c r="AC237" s="9"/>
      <c r="AD237" s="9"/>
    </row>
    <row r="238" spans="1:30" s="2" customFormat="1">
      <c r="A238" s="173"/>
      <c r="B238" s="150"/>
      <c r="C238" s="146">
        <v>3</v>
      </c>
      <c r="D238" s="147" t="s">
        <v>11</v>
      </c>
      <c r="E238" s="148">
        <f t="shared" si="143"/>
        <v>25650</v>
      </c>
      <c r="F238" s="148">
        <f t="shared" si="143"/>
        <v>40000</v>
      </c>
      <c r="G238" s="148">
        <f t="shared" si="143"/>
        <v>25000</v>
      </c>
      <c r="H238" s="148">
        <f t="shared" si="143"/>
        <v>25000</v>
      </c>
      <c r="I238" s="148">
        <f t="shared" si="143"/>
        <v>40000</v>
      </c>
      <c r="J238" s="148">
        <f t="shared" si="143"/>
        <v>0</v>
      </c>
      <c r="K238" s="148" t="e">
        <f t="shared" si="143"/>
        <v>#REF!</v>
      </c>
      <c r="L238" s="148">
        <f t="shared" si="143"/>
        <v>35000</v>
      </c>
      <c r="M238" s="148">
        <f t="shared" si="143"/>
        <v>35000</v>
      </c>
      <c r="N238" s="148">
        <f t="shared" si="143"/>
        <v>27000</v>
      </c>
      <c r="O238" s="148">
        <f>SUM(O239)</f>
        <v>20000</v>
      </c>
      <c r="P238" s="148">
        <f>SUM(P239)</f>
        <v>20000</v>
      </c>
      <c r="Q238" s="148">
        <f t="shared" si="143"/>
        <v>20000</v>
      </c>
      <c r="R238" s="148">
        <f t="shared" si="143"/>
        <v>0</v>
      </c>
      <c r="S238" s="148">
        <f t="shared" si="143"/>
        <v>0</v>
      </c>
      <c r="T238" s="148">
        <f t="shared" si="143"/>
        <v>0</v>
      </c>
      <c r="U238" s="148">
        <f t="shared" si="143"/>
        <v>0</v>
      </c>
      <c r="V238" s="271">
        <f t="shared" si="144"/>
        <v>20000</v>
      </c>
      <c r="W238" s="18"/>
      <c r="X238" s="18"/>
      <c r="Y238" s="18">
        <v>20000</v>
      </c>
      <c r="Z238" s="18"/>
      <c r="AA238" s="18"/>
      <c r="AB238" s="9">
        <f t="shared" si="134"/>
        <v>20000</v>
      </c>
      <c r="AC238" s="18"/>
      <c r="AD238" s="18"/>
    </row>
    <row r="239" spans="1:30" s="2" customFormat="1">
      <c r="A239" s="173"/>
      <c r="B239" s="150"/>
      <c r="C239" s="146">
        <v>37</v>
      </c>
      <c r="D239" s="147" t="s">
        <v>94</v>
      </c>
      <c r="E239" s="148">
        <f t="shared" si="143"/>
        <v>25650</v>
      </c>
      <c r="F239" s="148">
        <f t="shared" si="143"/>
        <v>40000</v>
      </c>
      <c r="G239" s="148">
        <f t="shared" si="143"/>
        <v>25000</v>
      </c>
      <c r="H239" s="148">
        <f t="shared" si="143"/>
        <v>25000</v>
      </c>
      <c r="I239" s="148">
        <f t="shared" si="143"/>
        <v>40000</v>
      </c>
      <c r="J239" s="148">
        <f t="shared" si="143"/>
        <v>0</v>
      </c>
      <c r="K239" s="148" t="e">
        <f t="shared" si="143"/>
        <v>#REF!</v>
      </c>
      <c r="L239" s="148">
        <f t="shared" si="143"/>
        <v>35000</v>
      </c>
      <c r="M239" s="148">
        <f t="shared" si="143"/>
        <v>35000</v>
      </c>
      <c r="N239" s="148">
        <f t="shared" si="143"/>
        <v>27000</v>
      </c>
      <c r="O239" s="148">
        <f t="shared" si="143"/>
        <v>20000</v>
      </c>
      <c r="P239" s="148">
        <f t="shared" si="143"/>
        <v>20000</v>
      </c>
      <c r="Q239" s="148">
        <v>20000</v>
      </c>
      <c r="R239" s="148"/>
      <c r="S239" s="148"/>
      <c r="T239" s="148"/>
      <c r="U239" s="148"/>
      <c r="V239" s="231">
        <v>20000</v>
      </c>
      <c r="W239" s="18"/>
      <c r="X239" s="18"/>
      <c r="Y239" s="18"/>
      <c r="Z239" s="18"/>
      <c r="AA239" s="18"/>
      <c r="AB239" s="9">
        <f t="shared" si="134"/>
        <v>0</v>
      </c>
      <c r="AC239" s="18"/>
      <c r="AD239" s="18"/>
    </row>
    <row r="240" spans="1:30" s="2" customFormat="1">
      <c r="A240" s="173"/>
      <c r="B240" s="150"/>
      <c r="C240" s="146">
        <v>372</v>
      </c>
      <c r="D240" s="147" t="s">
        <v>206</v>
      </c>
      <c r="E240" s="148">
        <f t="shared" si="143"/>
        <v>25650</v>
      </c>
      <c r="F240" s="148">
        <f t="shared" si="143"/>
        <v>40000</v>
      </c>
      <c r="G240" s="148">
        <f t="shared" si="143"/>
        <v>25000</v>
      </c>
      <c r="H240" s="148">
        <f t="shared" si="143"/>
        <v>25000</v>
      </c>
      <c r="I240" s="148">
        <f t="shared" si="143"/>
        <v>40000</v>
      </c>
      <c r="J240" s="148">
        <f t="shared" si="143"/>
        <v>0</v>
      </c>
      <c r="K240" s="148" t="e">
        <f t="shared" si="143"/>
        <v>#REF!</v>
      </c>
      <c r="L240" s="148">
        <f t="shared" si="143"/>
        <v>35000</v>
      </c>
      <c r="M240" s="148">
        <f t="shared" si="143"/>
        <v>35000</v>
      </c>
      <c r="N240" s="148">
        <f t="shared" si="143"/>
        <v>27000</v>
      </c>
      <c r="O240" s="148">
        <f t="shared" si="143"/>
        <v>20000</v>
      </c>
      <c r="P240" s="148">
        <f t="shared" si="143"/>
        <v>20000</v>
      </c>
      <c r="Q240" s="148"/>
      <c r="R240" s="148"/>
      <c r="S240" s="148"/>
      <c r="T240" s="148"/>
      <c r="U240" s="148"/>
      <c r="V240" s="231"/>
      <c r="W240" s="18"/>
      <c r="X240" s="18"/>
      <c r="Y240" s="18"/>
      <c r="Z240" s="18"/>
      <c r="AA240" s="18"/>
      <c r="AB240" s="9">
        <f t="shared" si="134"/>
        <v>0</v>
      </c>
      <c r="AC240" s="18"/>
      <c r="AD240" s="18"/>
    </row>
    <row r="241" spans="1:30" hidden="1">
      <c r="A241" s="173"/>
      <c r="B241" s="150"/>
      <c r="C241" s="146">
        <v>37211</v>
      </c>
      <c r="D241" s="147" t="s">
        <v>79</v>
      </c>
      <c r="E241" s="148">
        <v>25650</v>
      </c>
      <c r="F241" s="148">
        <v>40000</v>
      </c>
      <c r="G241" s="148">
        <v>25000</v>
      </c>
      <c r="H241" s="148">
        <v>25000</v>
      </c>
      <c r="I241" s="148">
        <v>40000</v>
      </c>
      <c r="J241" s="148"/>
      <c r="K241" s="148" t="e">
        <f>#REF!/H241*100</f>
        <v>#REF!</v>
      </c>
      <c r="L241" s="148">
        <v>35000</v>
      </c>
      <c r="M241" s="148">
        <v>35000</v>
      </c>
      <c r="N241" s="148">
        <v>27000</v>
      </c>
      <c r="O241" s="149">
        <v>20000</v>
      </c>
      <c r="P241" s="149">
        <v>20000</v>
      </c>
      <c r="Q241" s="148"/>
      <c r="R241" s="149"/>
      <c r="S241" s="149"/>
      <c r="T241" s="149"/>
      <c r="U241" s="149"/>
      <c r="V241" s="231"/>
      <c r="W241" s="9"/>
      <c r="X241" s="9"/>
      <c r="Y241" s="9"/>
      <c r="Z241" s="9"/>
      <c r="AA241" s="9"/>
      <c r="AB241" s="9">
        <f t="shared" si="134"/>
        <v>0</v>
      </c>
      <c r="AC241" s="9"/>
      <c r="AD241" s="9"/>
    </row>
    <row r="242" spans="1:30">
      <c r="A242" s="239" t="s">
        <v>217</v>
      </c>
      <c r="B242" s="240"/>
      <c r="C242" s="242" t="s">
        <v>30</v>
      </c>
      <c r="D242" s="243" t="s">
        <v>208</v>
      </c>
      <c r="E242" s="244">
        <f>SUM(E243)</f>
        <v>0</v>
      </c>
      <c r="F242" s="244">
        <f t="shared" ref="F242:U243" si="145">SUM(F243)</f>
        <v>105000</v>
      </c>
      <c r="G242" s="244">
        <f t="shared" si="145"/>
        <v>30000</v>
      </c>
      <c r="H242" s="244">
        <f t="shared" si="145"/>
        <v>30000</v>
      </c>
      <c r="I242" s="244">
        <f t="shared" si="145"/>
        <v>25000</v>
      </c>
      <c r="J242" s="244">
        <f t="shared" si="145"/>
        <v>7000</v>
      </c>
      <c r="K242" s="244" t="e">
        <f t="shared" si="145"/>
        <v>#REF!</v>
      </c>
      <c r="L242" s="244">
        <f t="shared" si="145"/>
        <v>15000</v>
      </c>
      <c r="M242" s="244">
        <f t="shared" si="145"/>
        <v>15000</v>
      </c>
      <c r="N242" s="244">
        <f t="shared" si="145"/>
        <v>40000</v>
      </c>
      <c r="O242" s="244">
        <f t="shared" si="145"/>
        <v>60000</v>
      </c>
      <c r="P242" s="244">
        <f t="shared" si="145"/>
        <v>65000</v>
      </c>
      <c r="Q242" s="244">
        <f t="shared" si="145"/>
        <v>70000</v>
      </c>
      <c r="R242" s="244">
        <f t="shared" si="145"/>
        <v>0</v>
      </c>
      <c r="S242" s="244">
        <f t="shared" si="145"/>
        <v>0</v>
      </c>
      <c r="T242" s="244">
        <f t="shared" si="145"/>
        <v>0</v>
      </c>
      <c r="U242" s="244">
        <f t="shared" si="145"/>
        <v>0</v>
      </c>
      <c r="V242" s="269">
        <f t="shared" ref="V242:V244" si="146">SUM(V243)</f>
        <v>80000</v>
      </c>
      <c r="W242" s="9"/>
      <c r="X242" s="9"/>
      <c r="Y242" s="9"/>
      <c r="Z242" s="9"/>
      <c r="AA242" s="9"/>
      <c r="AB242" s="9">
        <f t="shared" si="134"/>
        <v>0</v>
      </c>
      <c r="AC242" s="9"/>
      <c r="AD242" s="9"/>
    </row>
    <row r="243" spans="1:30">
      <c r="A243" s="245"/>
      <c r="B243" s="246"/>
      <c r="C243" s="248" t="s">
        <v>230</v>
      </c>
      <c r="D243" s="249"/>
      <c r="E243" s="250">
        <f>SUM(E244)</f>
        <v>0</v>
      </c>
      <c r="F243" s="250">
        <f t="shared" si="145"/>
        <v>105000</v>
      </c>
      <c r="G243" s="250">
        <f t="shared" si="145"/>
        <v>30000</v>
      </c>
      <c r="H243" s="250">
        <f t="shared" si="145"/>
        <v>30000</v>
      </c>
      <c r="I243" s="250">
        <f t="shared" si="145"/>
        <v>25000</v>
      </c>
      <c r="J243" s="250">
        <f t="shared" si="145"/>
        <v>7000</v>
      </c>
      <c r="K243" s="250" t="e">
        <f t="shared" si="145"/>
        <v>#REF!</v>
      </c>
      <c r="L243" s="250">
        <f t="shared" si="145"/>
        <v>15000</v>
      </c>
      <c r="M243" s="250">
        <f t="shared" si="145"/>
        <v>15000</v>
      </c>
      <c r="N243" s="250">
        <f t="shared" si="145"/>
        <v>40000</v>
      </c>
      <c r="O243" s="250">
        <f t="shared" si="145"/>
        <v>60000</v>
      </c>
      <c r="P243" s="250">
        <f t="shared" si="145"/>
        <v>65000</v>
      </c>
      <c r="Q243" s="250">
        <f t="shared" si="145"/>
        <v>70000</v>
      </c>
      <c r="R243" s="250">
        <f t="shared" si="145"/>
        <v>0</v>
      </c>
      <c r="S243" s="250">
        <f t="shared" si="145"/>
        <v>0</v>
      </c>
      <c r="T243" s="250">
        <f t="shared" si="145"/>
        <v>0</v>
      </c>
      <c r="U243" s="250">
        <f t="shared" si="145"/>
        <v>0</v>
      </c>
      <c r="V243" s="270">
        <f t="shared" si="146"/>
        <v>80000</v>
      </c>
      <c r="W243" s="9"/>
      <c r="X243" s="9"/>
      <c r="Y243" s="9"/>
      <c r="Z243" s="9"/>
      <c r="AA243" s="9"/>
      <c r="AB243" s="9">
        <f t="shared" si="134"/>
        <v>0</v>
      </c>
      <c r="AC243" s="9"/>
      <c r="AD243" s="9"/>
    </row>
    <row r="244" spans="1:30" s="2" customFormat="1">
      <c r="A244" s="173"/>
      <c r="B244" s="150"/>
      <c r="C244" s="146">
        <v>3</v>
      </c>
      <c r="D244" s="147" t="s">
        <v>11</v>
      </c>
      <c r="E244" s="148">
        <f t="shared" ref="E244:U246" si="147">SUM(E245)</f>
        <v>0</v>
      </c>
      <c r="F244" s="148">
        <f t="shared" si="147"/>
        <v>105000</v>
      </c>
      <c r="G244" s="148">
        <f t="shared" si="147"/>
        <v>30000</v>
      </c>
      <c r="H244" s="148">
        <f t="shared" si="147"/>
        <v>30000</v>
      </c>
      <c r="I244" s="148">
        <f t="shared" si="147"/>
        <v>25000</v>
      </c>
      <c r="J244" s="148">
        <f t="shared" si="147"/>
        <v>7000</v>
      </c>
      <c r="K244" s="148" t="e">
        <f t="shared" si="147"/>
        <v>#REF!</v>
      </c>
      <c r="L244" s="148">
        <f t="shared" si="147"/>
        <v>15000</v>
      </c>
      <c r="M244" s="148">
        <f t="shared" si="147"/>
        <v>15000</v>
      </c>
      <c r="N244" s="148">
        <f t="shared" si="147"/>
        <v>40000</v>
      </c>
      <c r="O244" s="148">
        <f t="shared" si="147"/>
        <v>60000</v>
      </c>
      <c r="P244" s="148">
        <f t="shared" si="147"/>
        <v>65000</v>
      </c>
      <c r="Q244" s="148">
        <f t="shared" si="147"/>
        <v>70000</v>
      </c>
      <c r="R244" s="148">
        <f t="shared" si="147"/>
        <v>0</v>
      </c>
      <c r="S244" s="148">
        <f t="shared" si="147"/>
        <v>0</v>
      </c>
      <c r="T244" s="148">
        <f t="shared" si="147"/>
        <v>0</v>
      </c>
      <c r="U244" s="148">
        <f t="shared" si="147"/>
        <v>0</v>
      </c>
      <c r="V244" s="271">
        <f t="shared" si="146"/>
        <v>80000</v>
      </c>
      <c r="W244" s="18"/>
      <c r="X244" s="18"/>
      <c r="Y244" s="18"/>
      <c r="Z244" s="18"/>
      <c r="AA244" s="18"/>
      <c r="AB244" s="9">
        <f t="shared" si="134"/>
        <v>0</v>
      </c>
      <c r="AC244" s="18"/>
      <c r="AD244" s="18"/>
    </row>
    <row r="245" spans="1:30" s="2" customFormat="1">
      <c r="A245" s="173"/>
      <c r="B245" s="150"/>
      <c r="C245" s="146">
        <v>37</v>
      </c>
      <c r="D245" s="147" t="s">
        <v>94</v>
      </c>
      <c r="E245" s="148">
        <f t="shared" si="147"/>
        <v>0</v>
      </c>
      <c r="F245" s="148">
        <f t="shared" si="147"/>
        <v>105000</v>
      </c>
      <c r="G245" s="148">
        <f t="shared" si="147"/>
        <v>30000</v>
      </c>
      <c r="H245" s="148">
        <f t="shared" si="147"/>
        <v>30000</v>
      </c>
      <c r="I245" s="148">
        <f t="shared" si="147"/>
        <v>25000</v>
      </c>
      <c r="J245" s="148">
        <f t="shared" si="147"/>
        <v>7000</v>
      </c>
      <c r="K245" s="148" t="e">
        <f t="shared" si="147"/>
        <v>#REF!</v>
      </c>
      <c r="L245" s="148">
        <f t="shared" si="147"/>
        <v>15000</v>
      </c>
      <c r="M245" s="148">
        <f t="shared" si="147"/>
        <v>15000</v>
      </c>
      <c r="N245" s="148">
        <f t="shared" si="147"/>
        <v>40000</v>
      </c>
      <c r="O245" s="148">
        <f t="shared" si="147"/>
        <v>60000</v>
      </c>
      <c r="P245" s="148">
        <f t="shared" si="147"/>
        <v>65000</v>
      </c>
      <c r="Q245" s="148">
        <v>70000</v>
      </c>
      <c r="R245" s="148"/>
      <c r="S245" s="148"/>
      <c r="T245" s="148"/>
      <c r="U245" s="148"/>
      <c r="V245" s="231">
        <v>80000</v>
      </c>
      <c r="W245" s="18"/>
      <c r="X245" s="18"/>
      <c r="Y245" s="18">
        <v>65000</v>
      </c>
      <c r="Z245" s="18"/>
      <c r="AA245" s="18"/>
      <c r="AB245" s="9">
        <f t="shared" si="134"/>
        <v>65000</v>
      </c>
      <c r="AC245" s="18"/>
      <c r="AD245" s="18"/>
    </row>
    <row r="246" spans="1:30" s="2" customFormat="1">
      <c r="A246" s="173"/>
      <c r="B246" s="150"/>
      <c r="C246" s="146">
        <v>372</v>
      </c>
      <c r="D246" s="147" t="s">
        <v>206</v>
      </c>
      <c r="E246" s="148">
        <f t="shared" si="147"/>
        <v>0</v>
      </c>
      <c r="F246" s="148">
        <f t="shared" si="147"/>
        <v>105000</v>
      </c>
      <c r="G246" s="148">
        <f t="shared" si="147"/>
        <v>30000</v>
      </c>
      <c r="H246" s="148">
        <f t="shared" si="147"/>
        <v>30000</v>
      </c>
      <c r="I246" s="148">
        <f t="shared" si="147"/>
        <v>25000</v>
      </c>
      <c r="J246" s="148">
        <f t="shared" si="147"/>
        <v>7000</v>
      </c>
      <c r="K246" s="148" t="e">
        <f t="shared" si="147"/>
        <v>#REF!</v>
      </c>
      <c r="L246" s="148">
        <f t="shared" si="147"/>
        <v>15000</v>
      </c>
      <c r="M246" s="148">
        <f t="shared" si="147"/>
        <v>15000</v>
      </c>
      <c r="N246" s="148">
        <f t="shared" si="147"/>
        <v>40000</v>
      </c>
      <c r="O246" s="148">
        <f t="shared" si="147"/>
        <v>60000</v>
      </c>
      <c r="P246" s="148">
        <f t="shared" si="147"/>
        <v>65000</v>
      </c>
      <c r="Q246" s="148"/>
      <c r="R246" s="148"/>
      <c r="S246" s="148"/>
      <c r="T246" s="148"/>
      <c r="U246" s="148"/>
      <c r="V246" s="231"/>
      <c r="W246" s="18"/>
      <c r="X246" s="18"/>
      <c r="Y246" s="18"/>
      <c r="Z246" s="18"/>
      <c r="AA246" s="18"/>
      <c r="AB246" s="9">
        <f t="shared" si="134"/>
        <v>0</v>
      </c>
      <c r="AC246" s="18"/>
      <c r="AD246" s="18"/>
    </row>
    <row r="247" spans="1:30" hidden="1">
      <c r="A247" s="173"/>
      <c r="B247" s="150"/>
      <c r="C247" s="146">
        <v>37211</v>
      </c>
      <c r="D247" s="147" t="s">
        <v>78</v>
      </c>
      <c r="E247" s="148">
        <v>0</v>
      </c>
      <c r="F247" s="148">
        <v>105000</v>
      </c>
      <c r="G247" s="148">
        <v>30000</v>
      </c>
      <c r="H247" s="148">
        <v>30000</v>
      </c>
      <c r="I247" s="148">
        <v>25000</v>
      </c>
      <c r="J247" s="148">
        <v>7000</v>
      </c>
      <c r="K247" s="148" t="e">
        <f>#REF!/H247*100</f>
        <v>#REF!</v>
      </c>
      <c r="L247" s="148">
        <v>15000</v>
      </c>
      <c r="M247" s="148">
        <v>15000</v>
      </c>
      <c r="N247" s="148">
        <v>40000</v>
      </c>
      <c r="O247" s="148">
        <v>60000</v>
      </c>
      <c r="P247" s="148">
        <v>65000</v>
      </c>
      <c r="Q247" s="148"/>
      <c r="R247" s="149"/>
      <c r="S247" s="149"/>
      <c r="T247" s="149"/>
      <c r="U247" s="149"/>
      <c r="V247" s="231"/>
      <c r="W247" s="9"/>
      <c r="X247" s="9"/>
      <c r="Y247" s="9"/>
      <c r="Z247" s="9"/>
      <c r="AA247" s="9"/>
      <c r="AB247" s="9">
        <f t="shared" si="134"/>
        <v>0</v>
      </c>
      <c r="AC247" s="9"/>
      <c r="AD247" s="9"/>
    </row>
    <row r="248" spans="1:30">
      <c r="A248" s="239" t="s">
        <v>219</v>
      </c>
      <c r="B248" s="240"/>
      <c r="C248" s="242" t="s">
        <v>30</v>
      </c>
      <c r="D248" s="243" t="s">
        <v>209</v>
      </c>
      <c r="E248" s="244">
        <f t="shared" ref="E248:U251" si="148">SUM(E249)</f>
        <v>10000</v>
      </c>
      <c r="F248" s="244">
        <f t="shared" si="148"/>
        <v>20000</v>
      </c>
      <c r="G248" s="244">
        <f t="shared" si="148"/>
        <v>14000</v>
      </c>
      <c r="H248" s="244">
        <f t="shared" si="148"/>
        <v>14000</v>
      </c>
      <c r="I248" s="244">
        <f t="shared" si="148"/>
        <v>14000</v>
      </c>
      <c r="J248" s="244">
        <f t="shared" si="148"/>
        <v>0</v>
      </c>
      <c r="K248" s="244" t="e">
        <f t="shared" si="148"/>
        <v>#REF!</v>
      </c>
      <c r="L248" s="244">
        <f t="shared" si="148"/>
        <v>15000</v>
      </c>
      <c r="M248" s="244">
        <f t="shared" si="148"/>
        <v>15000</v>
      </c>
      <c r="N248" s="244">
        <f t="shared" si="148"/>
        <v>15000</v>
      </c>
      <c r="O248" s="244">
        <f t="shared" si="148"/>
        <v>26084</v>
      </c>
      <c r="P248" s="244">
        <f t="shared" si="148"/>
        <v>30423</v>
      </c>
      <c r="Q248" s="244">
        <f t="shared" si="148"/>
        <v>35000</v>
      </c>
      <c r="R248" s="244">
        <f t="shared" si="148"/>
        <v>0</v>
      </c>
      <c r="S248" s="244">
        <f t="shared" si="148"/>
        <v>0</v>
      </c>
      <c r="T248" s="244">
        <f t="shared" si="148"/>
        <v>0</v>
      </c>
      <c r="U248" s="244">
        <f t="shared" si="148"/>
        <v>0</v>
      </c>
      <c r="V248" s="269">
        <f t="shared" ref="V248:V250" si="149">SUM(V249)</f>
        <v>40000</v>
      </c>
      <c r="W248" s="9"/>
      <c r="X248" s="9"/>
      <c r="Y248" s="9"/>
      <c r="Z248" s="9"/>
      <c r="AA248" s="9"/>
      <c r="AB248" s="9">
        <f t="shared" si="134"/>
        <v>0</v>
      </c>
      <c r="AC248" s="9"/>
      <c r="AD248" s="9"/>
    </row>
    <row r="249" spans="1:30">
      <c r="A249" s="245"/>
      <c r="B249" s="246"/>
      <c r="C249" s="248" t="s">
        <v>205</v>
      </c>
      <c r="D249" s="249"/>
      <c r="E249" s="250">
        <f t="shared" si="148"/>
        <v>10000</v>
      </c>
      <c r="F249" s="250">
        <f t="shared" si="148"/>
        <v>20000</v>
      </c>
      <c r="G249" s="250">
        <f t="shared" si="148"/>
        <v>14000</v>
      </c>
      <c r="H249" s="250">
        <f t="shared" si="148"/>
        <v>14000</v>
      </c>
      <c r="I249" s="250">
        <f t="shared" si="148"/>
        <v>14000</v>
      </c>
      <c r="J249" s="250">
        <f t="shared" si="148"/>
        <v>0</v>
      </c>
      <c r="K249" s="250" t="e">
        <f t="shared" si="148"/>
        <v>#REF!</v>
      </c>
      <c r="L249" s="250">
        <f t="shared" si="148"/>
        <v>15000</v>
      </c>
      <c r="M249" s="250">
        <f t="shared" si="148"/>
        <v>15000</v>
      </c>
      <c r="N249" s="250">
        <f t="shared" si="148"/>
        <v>15000</v>
      </c>
      <c r="O249" s="250">
        <f t="shared" si="148"/>
        <v>26084</v>
      </c>
      <c r="P249" s="250">
        <f t="shared" si="148"/>
        <v>30423</v>
      </c>
      <c r="Q249" s="250">
        <f t="shared" si="148"/>
        <v>35000</v>
      </c>
      <c r="R249" s="250">
        <f t="shared" si="148"/>
        <v>0</v>
      </c>
      <c r="S249" s="250">
        <f t="shared" si="148"/>
        <v>0</v>
      </c>
      <c r="T249" s="250">
        <f t="shared" si="148"/>
        <v>0</v>
      </c>
      <c r="U249" s="250">
        <f t="shared" si="148"/>
        <v>0</v>
      </c>
      <c r="V249" s="270">
        <f t="shared" si="149"/>
        <v>40000</v>
      </c>
      <c r="W249" s="9"/>
      <c r="X249" s="9"/>
      <c r="Y249" s="9"/>
      <c r="Z249" s="9"/>
      <c r="AA249" s="9"/>
      <c r="AB249" s="9">
        <f t="shared" si="134"/>
        <v>0</v>
      </c>
      <c r="AC249" s="9"/>
      <c r="AD249" s="9"/>
    </row>
    <row r="250" spans="1:30" s="2" customFormat="1">
      <c r="A250" s="173"/>
      <c r="B250" s="150"/>
      <c r="C250" s="146">
        <v>3</v>
      </c>
      <c r="D250" s="147" t="s">
        <v>11</v>
      </c>
      <c r="E250" s="148">
        <f t="shared" si="148"/>
        <v>10000</v>
      </c>
      <c r="F250" s="148">
        <f t="shared" si="148"/>
        <v>20000</v>
      </c>
      <c r="G250" s="148">
        <f t="shared" si="148"/>
        <v>14000</v>
      </c>
      <c r="H250" s="148">
        <f t="shared" si="148"/>
        <v>14000</v>
      </c>
      <c r="I250" s="148">
        <f t="shared" si="148"/>
        <v>14000</v>
      </c>
      <c r="J250" s="148">
        <f t="shared" si="148"/>
        <v>0</v>
      </c>
      <c r="K250" s="148" t="e">
        <f t="shared" si="148"/>
        <v>#REF!</v>
      </c>
      <c r="L250" s="148">
        <f t="shared" si="148"/>
        <v>15000</v>
      </c>
      <c r="M250" s="148">
        <f t="shared" si="148"/>
        <v>15000</v>
      </c>
      <c r="N250" s="148">
        <f t="shared" si="148"/>
        <v>15000</v>
      </c>
      <c r="O250" s="148">
        <f t="shared" si="148"/>
        <v>26084</v>
      </c>
      <c r="P250" s="148">
        <f t="shared" si="148"/>
        <v>30423</v>
      </c>
      <c r="Q250" s="148">
        <f t="shared" si="148"/>
        <v>35000</v>
      </c>
      <c r="R250" s="148">
        <f t="shared" si="148"/>
        <v>0</v>
      </c>
      <c r="S250" s="148">
        <f t="shared" si="148"/>
        <v>0</v>
      </c>
      <c r="T250" s="148">
        <f t="shared" si="148"/>
        <v>0</v>
      </c>
      <c r="U250" s="148">
        <f t="shared" si="148"/>
        <v>0</v>
      </c>
      <c r="V250" s="271">
        <f t="shared" si="149"/>
        <v>40000</v>
      </c>
      <c r="W250" s="18"/>
      <c r="X250" s="18"/>
      <c r="Y250" s="18"/>
      <c r="Z250" s="18"/>
      <c r="AA250" s="18"/>
      <c r="AB250" s="9">
        <f t="shared" si="134"/>
        <v>0</v>
      </c>
      <c r="AC250" s="18"/>
      <c r="AD250" s="18"/>
    </row>
    <row r="251" spans="1:30" s="2" customFormat="1">
      <c r="A251" s="173"/>
      <c r="B251" s="145"/>
      <c r="C251" s="146">
        <v>38</v>
      </c>
      <c r="D251" s="147" t="s">
        <v>22</v>
      </c>
      <c r="E251" s="148">
        <f>SUM(E253)</f>
        <v>10000</v>
      </c>
      <c r="F251" s="148">
        <f>SUM(F253)</f>
        <v>20000</v>
      </c>
      <c r="G251" s="148">
        <f>SUM(G253)</f>
        <v>14000</v>
      </c>
      <c r="H251" s="148">
        <f>SUM(H253)</f>
        <v>14000</v>
      </c>
      <c r="I251" s="148">
        <f>SUM(I252)</f>
        <v>14000</v>
      </c>
      <c r="J251" s="148">
        <f t="shared" si="148"/>
        <v>0</v>
      </c>
      <c r="K251" s="148" t="e">
        <f t="shared" si="148"/>
        <v>#REF!</v>
      </c>
      <c r="L251" s="148">
        <f t="shared" si="148"/>
        <v>15000</v>
      </c>
      <c r="M251" s="148">
        <f t="shared" si="148"/>
        <v>15000</v>
      </c>
      <c r="N251" s="148">
        <f t="shared" si="148"/>
        <v>15000</v>
      </c>
      <c r="O251" s="148">
        <f t="shared" si="148"/>
        <v>26084</v>
      </c>
      <c r="P251" s="148">
        <f t="shared" si="148"/>
        <v>30423</v>
      </c>
      <c r="Q251" s="148">
        <v>35000</v>
      </c>
      <c r="R251" s="148"/>
      <c r="S251" s="148"/>
      <c r="T251" s="148"/>
      <c r="U251" s="148"/>
      <c r="V251" s="231">
        <v>40000</v>
      </c>
      <c r="W251" s="18"/>
      <c r="X251" s="18"/>
      <c r="Y251" s="18"/>
      <c r="Z251" s="18"/>
      <c r="AA251" s="18"/>
      <c r="AB251" s="9">
        <f t="shared" si="134"/>
        <v>0</v>
      </c>
      <c r="AC251" s="18"/>
      <c r="AD251" s="18"/>
    </row>
    <row r="252" spans="1:30" s="2" customFormat="1">
      <c r="A252" s="173"/>
      <c r="B252" s="145"/>
      <c r="C252" s="146">
        <v>381</v>
      </c>
      <c r="D252" s="147" t="s">
        <v>133</v>
      </c>
      <c r="E252" s="148">
        <f t="shared" ref="E252:P252" si="150">SUM(E253)</f>
        <v>10000</v>
      </c>
      <c r="F252" s="148">
        <f t="shared" si="150"/>
        <v>20000</v>
      </c>
      <c r="G252" s="148">
        <f t="shared" si="150"/>
        <v>14000</v>
      </c>
      <c r="H252" s="148">
        <f t="shared" si="150"/>
        <v>14000</v>
      </c>
      <c r="I252" s="148">
        <f t="shared" si="150"/>
        <v>14000</v>
      </c>
      <c r="J252" s="148">
        <f t="shared" si="150"/>
        <v>0</v>
      </c>
      <c r="K252" s="148" t="e">
        <f t="shared" si="150"/>
        <v>#REF!</v>
      </c>
      <c r="L252" s="148">
        <f t="shared" si="150"/>
        <v>15000</v>
      </c>
      <c r="M252" s="148">
        <f t="shared" si="150"/>
        <v>15000</v>
      </c>
      <c r="N252" s="148">
        <f t="shared" si="150"/>
        <v>15000</v>
      </c>
      <c r="O252" s="148">
        <f t="shared" si="150"/>
        <v>26084</v>
      </c>
      <c r="P252" s="148">
        <f t="shared" si="150"/>
        <v>30423</v>
      </c>
      <c r="Q252" s="148"/>
      <c r="R252" s="148"/>
      <c r="S252" s="148"/>
      <c r="T252" s="148"/>
      <c r="U252" s="148"/>
      <c r="V252" s="231"/>
      <c r="W252" s="18"/>
      <c r="X252" s="18"/>
      <c r="Y252" s="18">
        <v>30423</v>
      </c>
      <c r="Z252" s="18"/>
      <c r="AA252" s="18"/>
      <c r="AB252" s="9">
        <f t="shared" si="134"/>
        <v>30423</v>
      </c>
      <c r="AC252" s="18"/>
      <c r="AD252" s="18"/>
    </row>
    <row r="253" spans="1:30" hidden="1">
      <c r="A253" s="173"/>
      <c r="B253" s="150"/>
      <c r="C253" s="146">
        <v>38111</v>
      </c>
      <c r="D253" s="147" t="s">
        <v>84</v>
      </c>
      <c r="E253" s="148">
        <v>10000</v>
      </c>
      <c r="F253" s="148">
        <v>20000</v>
      </c>
      <c r="G253" s="148">
        <v>14000</v>
      </c>
      <c r="H253" s="148">
        <v>14000</v>
      </c>
      <c r="I253" s="148">
        <v>14000</v>
      </c>
      <c r="J253" s="148">
        <v>0</v>
      </c>
      <c r="K253" s="148" t="e">
        <f>#REF!/H253*100</f>
        <v>#REF!</v>
      </c>
      <c r="L253" s="148">
        <v>15000</v>
      </c>
      <c r="M253" s="148">
        <v>15000</v>
      </c>
      <c r="N253" s="148">
        <v>15000</v>
      </c>
      <c r="O253" s="148">
        <v>26084</v>
      </c>
      <c r="P253" s="148">
        <v>30423</v>
      </c>
      <c r="Q253" s="148"/>
      <c r="R253" s="149"/>
      <c r="S253" s="149"/>
      <c r="T253" s="149"/>
      <c r="U253" s="149"/>
      <c r="V253" s="231"/>
      <c r="W253" s="9"/>
      <c r="X253" s="9"/>
      <c r="Y253" s="9"/>
      <c r="Z253" s="9"/>
      <c r="AA253" s="9"/>
      <c r="AB253" s="9">
        <f t="shared" si="134"/>
        <v>0</v>
      </c>
      <c r="AC253" s="9"/>
      <c r="AD253" s="9"/>
    </row>
    <row r="254" spans="1:30">
      <c r="A254" s="234" t="s">
        <v>223</v>
      </c>
      <c r="B254" s="235" t="s">
        <v>470</v>
      </c>
      <c r="C254" s="236" t="s">
        <v>224</v>
      </c>
      <c r="D254" s="237" t="s">
        <v>211</v>
      </c>
      <c r="E254" s="238" t="e">
        <f>SUM(#REF!+E255+E261+E267+E273+E279+#REF!)</f>
        <v>#REF!</v>
      </c>
      <c r="F254" s="238" t="e">
        <f>SUM(#REF!+F255+F261+F267+F273+F279+#REF!)</f>
        <v>#REF!</v>
      </c>
      <c r="G254" s="238" t="e">
        <f>SUM(#REF!+G255+G261+G267+G273+G279+#REF!)</f>
        <v>#REF!</v>
      </c>
      <c r="H254" s="238" t="e">
        <f>SUM(#REF!+H255+H261+H267+H273+H279+#REF!)</f>
        <v>#REF!</v>
      </c>
      <c r="I254" s="238" t="e">
        <f>SUM(#REF!+I255+I261+I267+I273+I279+#REF!)</f>
        <v>#REF!</v>
      </c>
      <c r="J254" s="238" t="e">
        <f>SUM(#REF!+J255+J261+J267+J273+J279+#REF!)</f>
        <v>#REF!</v>
      </c>
      <c r="K254" s="238" t="e">
        <f>SUM(#REF!+K255+K261+K267+K273+K279+#REF!)</f>
        <v>#REF!</v>
      </c>
      <c r="L254" s="238" t="e">
        <f>SUM(#REF!+L255+L261+L267+L273+L279)</f>
        <v>#REF!</v>
      </c>
      <c r="M254" s="238" t="e">
        <f>SUM(#REF!+M255+M261+M267+M273+M279+#REF!)</f>
        <v>#REF!</v>
      </c>
      <c r="N254" s="238">
        <f>SUM(N255+N261+N267+N273+N279)</f>
        <v>240000</v>
      </c>
      <c r="O254" s="238">
        <f t="shared" ref="O254:V254" si="151">SUM(O255+O261+O267+O273+O279)</f>
        <v>240000</v>
      </c>
      <c r="P254" s="238">
        <f t="shared" si="151"/>
        <v>230000</v>
      </c>
      <c r="Q254" s="238">
        <f t="shared" si="151"/>
        <v>290000</v>
      </c>
      <c r="R254" s="238">
        <f t="shared" si="151"/>
        <v>0</v>
      </c>
      <c r="S254" s="238">
        <f t="shared" si="151"/>
        <v>0</v>
      </c>
      <c r="T254" s="238">
        <f t="shared" si="151"/>
        <v>100</v>
      </c>
      <c r="U254" s="238">
        <f t="shared" si="151"/>
        <v>0</v>
      </c>
      <c r="V254" s="238">
        <f t="shared" si="151"/>
        <v>345000</v>
      </c>
      <c r="W254" s="9"/>
      <c r="X254" s="9"/>
      <c r="Y254" s="9"/>
      <c r="Z254" s="9"/>
      <c r="AA254" s="9"/>
      <c r="AB254" s="9">
        <f t="shared" si="134"/>
        <v>0</v>
      </c>
      <c r="AC254" s="9"/>
      <c r="AD254" s="9"/>
    </row>
    <row r="255" spans="1:30">
      <c r="A255" s="239" t="s">
        <v>229</v>
      </c>
      <c r="B255" s="241"/>
      <c r="C255" s="242" t="s">
        <v>30</v>
      </c>
      <c r="D255" s="243" t="s">
        <v>215</v>
      </c>
      <c r="E255" s="244">
        <f t="shared" ref="E255:U259" si="152">SUM(E256)</f>
        <v>36000</v>
      </c>
      <c r="F255" s="244">
        <f t="shared" si="152"/>
        <v>20000</v>
      </c>
      <c r="G255" s="244">
        <f t="shared" si="152"/>
        <v>30000</v>
      </c>
      <c r="H255" s="244">
        <f t="shared" si="152"/>
        <v>30000</v>
      </c>
      <c r="I255" s="244">
        <f t="shared" si="152"/>
        <v>30000</v>
      </c>
      <c r="J255" s="244">
        <f t="shared" si="152"/>
        <v>0</v>
      </c>
      <c r="K255" s="244" t="e">
        <f t="shared" si="152"/>
        <v>#REF!</v>
      </c>
      <c r="L255" s="244">
        <f t="shared" si="152"/>
        <v>70000</v>
      </c>
      <c r="M255" s="244">
        <f t="shared" si="152"/>
        <v>70000</v>
      </c>
      <c r="N255" s="244">
        <f t="shared" si="152"/>
        <v>70000</v>
      </c>
      <c r="O255" s="244">
        <f t="shared" si="152"/>
        <v>70000</v>
      </c>
      <c r="P255" s="244">
        <f t="shared" si="152"/>
        <v>70000</v>
      </c>
      <c r="Q255" s="244">
        <f t="shared" si="152"/>
        <v>75000</v>
      </c>
      <c r="R255" s="244">
        <f t="shared" si="152"/>
        <v>0</v>
      </c>
      <c r="S255" s="244">
        <f t="shared" si="152"/>
        <v>0</v>
      </c>
      <c r="T255" s="244">
        <f t="shared" si="152"/>
        <v>0</v>
      </c>
      <c r="U255" s="244">
        <f t="shared" si="152"/>
        <v>0</v>
      </c>
      <c r="V255" s="269">
        <f t="shared" ref="V255:V257" si="153">SUM(V256)</f>
        <v>80000</v>
      </c>
      <c r="W255" s="9"/>
      <c r="X255" s="9"/>
      <c r="Y255" s="9"/>
      <c r="Z255" s="9"/>
      <c r="AA255" s="9"/>
      <c r="AB255" s="9">
        <f t="shared" si="134"/>
        <v>0</v>
      </c>
      <c r="AC255" s="9"/>
      <c r="AD255" s="9"/>
    </row>
    <row r="256" spans="1:30">
      <c r="A256" s="245"/>
      <c r="B256" s="247"/>
      <c r="C256" s="248" t="s">
        <v>216</v>
      </c>
      <c r="D256" s="249"/>
      <c r="E256" s="250">
        <f t="shared" si="152"/>
        <v>36000</v>
      </c>
      <c r="F256" s="250">
        <f t="shared" si="152"/>
        <v>20000</v>
      </c>
      <c r="G256" s="250">
        <f t="shared" si="152"/>
        <v>30000</v>
      </c>
      <c r="H256" s="250">
        <f t="shared" si="152"/>
        <v>30000</v>
      </c>
      <c r="I256" s="250">
        <f t="shared" si="152"/>
        <v>30000</v>
      </c>
      <c r="J256" s="250">
        <f t="shared" si="152"/>
        <v>0</v>
      </c>
      <c r="K256" s="250" t="e">
        <f t="shared" si="152"/>
        <v>#REF!</v>
      </c>
      <c r="L256" s="250">
        <f t="shared" si="152"/>
        <v>70000</v>
      </c>
      <c r="M256" s="250">
        <f t="shared" si="152"/>
        <v>70000</v>
      </c>
      <c r="N256" s="250">
        <f t="shared" si="152"/>
        <v>70000</v>
      </c>
      <c r="O256" s="250">
        <f t="shared" si="152"/>
        <v>70000</v>
      </c>
      <c r="P256" s="250">
        <f t="shared" si="152"/>
        <v>70000</v>
      </c>
      <c r="Q256" s="250">
        <f t="shared" si="152"/>
        <v>75000</v>
      </c>
      <c r="R256" s="250">
        <f t="shared" si="152"/>
        <v>0</v>
      </c>
      <c r="S256" s="250">
        <f t="shared" si="152"/>
        <v>0</v>
      </c>
      <c r="T256" s="250">
        <f t="shared" si="152"/>
        <v>0</v>
      </c>
      <c r="U256" s="250">
        <f t="shared" si="152"/>
        <v>0</v>
      </c>
      <c r="V256" s="270">
        <f t="shared" si="153"/>
        <v>80000</v>
      </c>
      <c r="W256" s="9"/>
      <c r="X256" s="9"/>
      <c r="Y256" s="9"/>
      <c r="Z256" s="9"/>
      <c r="AA256" s="9"/>
      <c r="AB256" s="9">
        <f t="shared" si="134"/>
        <v>0</v>
      </c>
      <c r="AC256" s="9"/>
      <c r="AD256" s="9"/>
    </row>
    <row r="257" spans="1:30" s="2" customFormat="1">
      <c r="A257" s="173"/>
      <c r="B257" s="145"/>
      <c r="C257" s="146">
        <v>3</v>
      </c>
      <c r="D257" s="147" t="s">
        <v>11</v>
      </c>
      <c r="E257" s="148">
        <f t="shared" si="152"/>
        <v>36000</v>
      </c>
      <c r="F257" s="148">
        <f t="shared" si="152"/>
        <v>20000</v>
      </c>
      <c r="G257" s="148">
        <f t="shared" si="152"/>
        <v>30000</v>
      </c>
      <c r="H257" s="148">
        <f t="shared" si="152"/>
        <v>30000</v>
      </c>
      <c r="I257" s="148">
        <f t="shared" si="152"/>
        <v>30000</v>
      </c>
      <c r="J257" s="148">
        <f t="shared" si="152"/>
        <v>0</v>
      </c>
      <c r="K257" s="148" t="e">
        <f t="shared" si="152"/>
        <v>#REF!</v>
      </c>
      <c r="L257" s="148">
        <f t="shared" si="152"/>
        <v>70000</v>
      </c>
      <c r="M257" s="148">
        <f t="shared" si="152"/>
        <v>70000</v>
      </c>
      <c r="N257" s="148">
        <f t="shared" si="152"/>
        <v>70000</v>
      </c>
      <c r="O257" s="148">
        <f t="shared" si="152"/>
        <v>70000</v>
      </c>
      <c r="P257" s="148">
        <f t="shared" si="152"/>
        <v>70000</v>
      </c>
      <c r="Q257" s="148">
        <f t="shared" si="152"/>
        <v>75000</v>
      </c>
      <c r="R257" s="148">
        <f t="shared" si="152"/>
        <v>0</v>
      </c>
      <c r="S257" s="148">
        <f t="shared" si="152"/>
        <v>0</v>
      </c>
      <c r="T257" s="148">
        <f t="shared" si="152"/>
        <v>0</v>
      </c>
      <c r="U257" s="148">
        <f t="shared" si="152"/>
        <v>0</v>
      </c>
      <c r="V257" s="271">
        <f t="shared" si="153"/>
        <v>80000</v>
      </c>
      <c r="W257" s="18"/>
      <c r="X257" s="18"/>
      <c r="Y257" s="18"/>
      <c r="Z257" s="18"/>
      <c r="AA257" s="18"/>
      <c r="AB257" s="9">
        <f t="shared" si="134"/>
        <v>0</v>
      </c>
      <c r="AC257" s="18"/>
      <c r="AD257" s="18"/>
    </row>
    <row r="258" spans="1:30" s="2" customFormat="1">
      <c r="A258" s="173"/>
      <c r="B258" s="145"/>
      <c r="C258" s="146">
        <v>38</v>
      </c>
      <c r="D258" s="147" t="s">
        <v>22</v>
      </c>
      <c r="E258" s="148">
        <f t="shared" si="152"/>
        <v>36000</v>
      </c>
      <c r="F258" s="148">
        <f t="shared" si="152"/>
        <v>20000</v>
      </c>
      <c r="G258" s="148">
        <f t="shared" si="152"/>
        <v>30000</v>
      </c>
      <c r="H258" s="148">
        <f t="shared" si="152"/>
        <v>30000</v>
      </c>
      <c r="I258" s="148">
        <f t="shared" si="152"/>
        <v>30000</v>
      </c>
      <c r="J258" s="148">
        <f t="shared" si="152"/>
        <v>0</v>
      </c>
      <c r="K258" s="148" t="e">
        <f t="shared" si="152"/>
        <v>#REF!</v>
      </c>
      <c r="L258" s="148">
        <f t="shared" si="152"/>
        <v>70000</v>
      </c>
      <c r="M258" s="148">
        <f t="shared" si="152"/>
        <v>70000</v>
      </c>
      <c r="N258" s="148">
        <f t="shared" si="152"/>
        <v>70000</v>
      </c>
      <c r="O258" s="148">
        <f t="shared" si="152"/>
        <v>70000</v>
      </c>
      <c r="P258" s="148">
        <f t="shared" si="152"/>
        <v>70000</v>
      </c>
      <c r="Q258" s="148">
        <v>75000</v>
      </c>
      <c r="R258" s="148">
        <f t="shared" si="152"/>
        <v>0</v>
      </c>
      <c r="S258" s="148">
        <f t="shared" si="152"/>
        <v>0</v>
      </c>
      <c r="T258" s="148">
        <f t="shared" si="152"/>
        <v>0</v>
      </c>
      <c r="U258" s="148">
        <f t="shared" si="152"/>
        <v>0</v>
      </c>
      <c r="V258" s="231">
        <v>80000</v>
      </c>
      <c r="W258" s="18"/>
      <c r="X258" s="18"/>
      <c r="Y258" s="18"/>
      <c r="Z258" s="18"/>
      <c r="AA258" s="18"/>
      <c r="AB258" s="9">
        <f t="shared" si="134"/>
        <v>0</v>
      </c>
      <c r="AC258" s="18"/>
      <c r="AD258" s="18"/>
    </row>
    <row r="259" spans="1:30" s="2" customFormat="1">
      <c r="A259" s="173"/>
      <c r="B259" s="145"/>
      <c r="C259" s="146">
        <v>381</v>
      </c>
      <c r="D259" s="147" t="s">
        <v>133</v>
      </c>
      <c r="E259" s="148">
        <f t="shared" si="152"/>
        <v>36000</v>
      </c>
      <c r="F259" s="148">
        <f t="shared" si="152"/>
        <v>20000</v>
      </c>
      <c r="G259" s="148">
        <f t="shared" si="152"/>
        <v>30000</v>
      </c>
      <c r="H259" s="148">
        <f t="shared" si="152"/>
        <v>30000</v>
      </c>
      <c r="I259" s="148">
        <f t="shared" si="152"/>
        <v>30000</v>
      </c>
      <c r="J259" s="148">
        <f t="shared" si="152"/>
        <v>0</v>
      </c>
      <c r="K259" s="148" t="e">
        <f t="shared" si="152"/>
        <v>#REF!</v>
      </c>
      <c r="L259" s="148">
        <f t="shared" si="152"/>
        <v>70000</v>
      </c>
      <c r="M259" s="148">
        <f t="shared" si="152"/>
        <v>70000</v>
      </c>
      <c r="N259" s="148">
        <f t="shared" si="152"/>
        <v>70000</v>
      </c>
      <c r="O259" s="148">
        <f t="shared" si="152"/>
        <v>70000</v>
      </c>
      <c r="P259" s="148">
        <f t="shared" si="152"/>
        <v>70000</v>
      </c>
      <c r="Q259" s="148"/>
      <c r="R259" s="148"/>
      <c r="S259" s="148"/>
      <c r="T259" s="148"/>
      <c r="U259" s="148"/>
      <c r="V259" s="231"/>
      <c r="W259" s="18"/>
      <c r="X259" s="18"/>
      <c r="Y259" s="18">
        <v>70000</v>
      </c>
      <c r="Z259" s="18"/>
      <c r="AA259" s="18"/>
      <c r="AB259" s="9">
        <f t="shared" si="134"/>
        <v>70000</v>
      </c>
      <c r="AC259" s="18"/>
      <c r="AD259" s="18"/>
    </row>
    <row r="260" spans="1:30" hidden="1">
      <c r="A260" s="173"/>
      <c r="B260" s="145"/>
      <c r="C260" s="146">
        <v>38113</v>
      </c>
      <c r="D260" s="147" t="s">
        <v>83</v>
      </c>
      <c r="E260" s="148">
        <v>36000</v>
      </c>
      <c r="F260" s="148">
        <v>20000</v>
      </c>
      <c r="G260" s="148">
        <v>30000</v>
      </c>
      <c r="H260" s="148">
        <v>30000</v>
      </c>
      <c r="I260" s="148">
        <v>30000</v>
      </c>
      <c r="J260" s="148"/>
      <c r="K260" s="148" t="e">
        <f>#REF!/H260*100</f>
        <v>#REF!</v>
      </c>
      <c r="L260" s="148">
        <v>70000</v>
      </c>
      <c r="M260" s="148">
        <v>70000</v>
      </c>
      <c r="N260" s="148">
        <v>70000</v>
      </c>
      <c r="O260" s="148">
        <v>70000</v>
      </c>
      <c r="P260" s="148">
        <v>70000</v>
      </c>
      <c r="Q260" s="148"/>
      <c r="R260" s="149"/>
      <c r="S260" s="149"/>
      <c r="T260" s="149"/>
      <c r="U260" s="149"/>
      <c r="V260" s="231"/>
      <c r="W260" s="9"/>
      <c r="X260" s="9"/>
      <c r="Y260" s="9"/>
      <c r="Z260" s="9"/>
      <c r="AA260" s="9"/>
      <c r="AB260" s="9">
        <f t="shared" si="134"/>
        <v>0</v>
      </c>
      <c r="AC260" s="9"/>
      <c r="AD260" s="9"/>
    </row>
    <row r="261" spans="1:30">
      <c r="A261" s="239" t="s">
        <v>282</v>
      </c>
      <c r="B261" s="241"/>
      <c r="C261" s="242" t="s">
        <v>30</v>
      </c>
      <c r="D261" s="243" t="s">
        <v>218</v>
      </c>
      <c r="E261" s="244">
        <f t="shared" ref="E261:U265" si="154">SUM(E262)</f>
        <v>26000</v>
      </c>
      <c r="F261" s="244">
        <f t="shared" si="154"/>
        <v>95000</v>
      </c>
      <c r="G261" s="244">
        <f t="shared" si="154"/>
        <v>30000</v>
      </c>
      <c r="H261" s="244">
        <f t="shared" si="154"/>
        <v>30000</v>
      </c>
      <c r="I261" s="244">
        <f t="shared" si="154"/>
        <v>30000</v>
      </c>
      <c r="J261" s="244">
        <f t="shared" si="154"/>
        <v>10000</v>
      </c>
      <c r="K261" s="244" t="e">
        <f t="shared" si="154"/>
        <v>#REF!</v>
      </c>
      <c r="L261" s="244">
        <f t="shared" si="154"/>
        <v>30000</v>
      </c>
      <c r="M261" s="244">
        <f t="shared" si="154"/>
        <v>30000</v>
      </c>
      <c r="N261" s="244">
        <f t="shared" si="154"/>
        <v>30000</v>
      </c>
      <c r="O261" s="244">
        <f t="shared" si="154"/>
        <v>30000</v>
      </c>
      <c r="P261" s="244">
        <f t="shared" si="154"/>
        <v>30000</v>
      </c>
      <c r="Q261" s="244">
        <f t="shared" si="154"/>
        <v>40000</v>
      </c>
      <c r="R261" s="244">
        <f t="shared" si="154"/>
        <v>0</v>
      </c>
      <c r="S261" s="244">
        <f t="shared" si="154"/>
        <v>0</v>
      </c>
      <c r="T261" s="244">
        <f t="shared" si="154"/>
        <v>0</v>
      </c>
      <c r="U261" s="244">
        <f t="shared" si="154"/>
        <v>0</v>
      </c>
      <c r="V261" s="269">
        <f t="shared" ref="V261:V263" si="155">SUM(V262)</f>
        <v>50000</v>
      </c>
      <c r="W261" s="9"/>
      <c r="X261" s="9"/>
      <c r="Y261" s="9"/>
      <c r="Z261" s="9"/>
      <c r="AA261" s="9"/>
      <c r="AB261" s="9">
        <f t="shared" si="134"/>
        <v>0</v>
      </c>
      <c r="AC261" s="9"/>
      <c r="AD261" s="9"/>
    </row>
    <row r="262" spans="1:30">
      <c r="A262" s="245"/>
      <c r="B262" s="247"/>
      <c r="C262" s="248" t="s">
        <v>213</v>
      </c>
      <c r="D262" s="249"/>
      <c r="E262" s="250">
        <f t="shared" si="154"/>
        <v>26000</v>
      </c>
      <c r="F262" s="250">
        <f t="shared" si="154"/>
        <v>95000</v>
      </c>
      <c r="G262" s="250">
        <f t="shared" si="154"/>
        <v>30000</v>
      </c>
      <c r="H262" s="250">
        <f t="shared" si="154"/>
        <v>30000</v>
      </c>
      <c r="I262" s="250">
        <f t="shared" si="154"/>
        <v>30000</v>
      </c>
      <c r="J262" s="250">
        <f t="shared" si="154"/>
        <v>10000</v>
      </c>
      <c r="K262" s="250" t="e">
        <f t="shared" si="154"/>
        <v>#REF!</v>
      </c>
      <c r="L262" s="250">
        <f t="shared" si="154"/>
        <v>30000</v>
      </c>
      <c r="M262" s="250">
        <f t="shared" si="154"/>
        <v>30000</v>
      </c>
      <c r="N262" s="250">
        <f t="shared" si="154"/>
        <v>30000</v>
      </c>
      <c r="O262" s="250">
        <f t="shared" si="154"/>
        <v>30000</v>
      </c>
      <c r="P262" s="250">
        <f t="shared" si="154"/>
        <v>30000</v>
      </c>
      <c r="Q262" s="250">
        <f t="shared" si="154"/>
        <v>40000</v>
      </c>
      <c r="R262" s="250">
        <f t="shared" si="154"/>
        <v>0</v>
      </c>
      <c r="S262" s="250">
        <f t="shared" si="154"/>
        <v>0</v>
      </c>
      <c r="T262" s="250">
        <f t="shared" si="154"/>
        <v>0</v>
      </c>
      <c r="U262" s="250">
        <f t="shared" si="154"/>
        <v>0</v>
      </c>
      <c r="V262" s="270">
        <f t="shared" si="155"/>
        <v>50000</v>
      </c>
      <c r="W262" s="9"/>
      <c r="X262" s="9"/>
      <c r="Y262" s="9"/>
      <c r="Z262" s="9"/>
      <c r="AA262" s="9"/>
      <c r="AB262" s="9">
        <f t="shared" si="134"/>
        <v>0</v>
      </c>
      <c r="AC262" s="9"/>
      <c r="AD262" s="9"/>
    </row>
    <row r="263" spans="1:30" s="2" customFormat="1">
      <c r="A263" s="173"/>
      <c r="B263" s="145"/>
      <c r="C263" s="146">
        <v>3</v>
      </c>
      <c r="D263" s="147" t="s">
        <v>11</v>
      </c>
      <c r="E263" s="148">
        <f t="shared" si="154"/>
        <v>26000</v>
      </c>
      <c r="F263" s="148">
        <f t="shared" si="154"/>
        <v>95000</v>
      </c>
      <c r="G263" s="148">
        <f t="shared" si="154"/>
        <v>30000</v>
      </c>
      <c r="H263" s="148">
        <f t="shared" si="154"/>
        <v>30000</v>
      </c>
      <c r="I263" s="148">
        <f t="shared" si="154"/>
        <v>30000</v>
      </c>
      <c r="J263" s="148">
        <f t="shared" si="154"/>
        <v>10000</v>
      </c>
      <c r="K263" s="148" t="e">
        <f t="shared" si="154"/>
        <v>#REF!</v>
      </c>
      <c r="L263" s="148">
        <f t="shared" si="154"/>
        <v>30000</v>
      </c>
      <c r="M263" s="148">
        <f t="shared" si="154"/>
        <v>30000</v>
      </c>
      <c r="N263" s="148">
        <f t="shared" si="154"/>
        <v>30000</v>
      </c>
      <c r="O263" s="148">
        <f t="shared" si="154"/>
        <v>30000</v>
      </c>
      <c r="P263" s="148">
        <f t="shared" si="154"/>
        <v>30000</v>
      </c>
      <c r="Q263" s="148">
        <f t="shared" si="154"/>
        <v>40000</v>
      </c>
      <c r="R263" s="148">
        <f t="shared" si="154"/>
        <v>0</v>
      </c>
      <c r="S263" s="148">
        <f t="shared" si="154"/>
        <v>0</v>
      </c>
      <c r="T263" s="148">
        <f t="shared" si="154"/>
        <v>0</v>
      </c>
      <c r="U263" s="148">
        <f t="shared" si="154"/>
        <v>0</v>
      </c>
      <c r="V263" s="271">
        <f t="shared" si="155"/>
        <v>50000</v>
      </c>
      <c r="W263" s="18"/>
      <c r="X263" s="18"/>
      <c r="Y263" s="18"/>
      <c r="Z263" s="18"/>
      <c r="AA263" s="18"/>
      <c r="AB263" s="9">
        <f t="shared" si="134"/>
        <v>0</v>
      </c>
      <c r="AC263" s="18"/>
      <c r="AD263" s="18"/>
    </row>
    <row r="264" spans="1:30" s="2" customFormat="1">
      <c r="A264" s="173"/>
      <c r="B264" s="145"/>
      <c r="C264" s="146">
        <v>38</v>
      </c>
      <c r="D264" s="147" t="s">
        <v>22</v>
      </c>
      <c r="E264" s="148">
        <f t="shared" si="154"/>
        <v>26000</v>
      </c>
      <c r="F264" s="148">
        <f t="shared" si="154"/>
        <v>95000</v>
      </c>
      <c r="G264" s="148">
        <f t="shared" si="154"/>
        <v>30000</v>
      </c>
      <c r="H264" s="148">
        <f t="shared" si="154"/>
        <v>30000</v>
      </c>
      <c r="I264" s="148">
        <f t="shared" si="154"/>
        <v>30000</v>
      </c>
      <c r="J264" s="148">
        <f t="shared" si="154"/>
        <v>10000</v>
      </c>
      <c r="K264" s="148" t="e">
        <f t="shared" si="154"/>
        <v>#REF!</v>
      </c>
      <c r="L264" s="148">
        <f t="shared" si="154"/>
        <v>30000</v>
      </c>
      <c r="M264" s="148">
        <f t="shared" si="154"/>
        <v>30000</v>
      </c>
      <c r="N264" s="148">
        <f t="shared" si="154"/>
        <v>30000</v>
      </c>
      <c r="O264" s="148">
        <f t="shared" si="154"/>
        <v>30000</v>
      </c>
      <c r="P264" s="148">
        <f t="shared" si="154"/>
        <v>30000</v>
      </c>
      <c r="Q264" s="148">
        <v>40000</v>
      </c>
      <c r="R264" s="148">
        <f t="shared" si="154"/>
        <v>0</v>
      </c>
      <c r="S264" s="148">
        <f t="shared" si="154"/>
        <v>0</v>
      </c>
      <c r="T264" s="148">
        <f t="shared" si="154"/>
        <v>0</v>
      </c>
      <c r="U264" s="148">
        <f t="shared" si="154"/>
        <v>0</v>
      </c>
      <c r="V264" s="231">
        <v>50000</v>
      </c>
      <c r="W264" s="18"/>
      <c r="X264" s="18"/>
      <c r="Y264" s="18"/>
      <c r="Z264" s="18"/>
      <c r="AA264" s="18"/>
      <c r="AB264" s="9">
        <f t="shared" si="134"/>
        <v>0</v>
      </c>
      <c r="AC264" s="18"/>
      <c r="AD264" s="18"/>
    </row>
    <row r="265" spans="1:30" s="2" customFormat="1">
      <c r="A265" s="173"/>
      <c r="B265" s="145"/>
      <c r="C265" s="146">
        <v>381</v>
      </c>
      <c r="D265" s="147" t="s">
        <v>133</v>
      </c>
      <c r="E265" s="148">
        <f t="shared" si="154"/>
        <v>26000</v>
      </c>
      <c r="F265" s="148">
        <f t="shared" si="154"/>
        <v>95000</v>
      </c>
      <c r="G265" s="148">
        <f t="shared" si="154"/>
        <v>30000</v>
      </c>
      <c r="H265" s="148">
        <f t="shared" si="154"/>
        <v>30000</v>
      </c>
      <c r="I265" s="148">
        <f t="shared" si="154"/>
        <v>30000</v>
      </c>
      <c r="J265" s="148">
        <f t="shared" si="154"/>
        <v>10000</v>
      </c>
      <c r="K265" s="148" t="e">
        <f t="shared" si="154"/>
        <v>#REF!</v>
      </c>
      <c r="L265" s="148">
        <f t="shared" si="154"/>
        <v>30000</v>
      </c>
      <c r="M265" s="148">
        <f t="shared" si="154"/>
        <v>30000</v>
      </c>
      <c r="N265" s="148">
        <f t="shared" si="154"/>
        <v>30000</v>
      </c>
      <c r="O265" s="148">
        <f t="shared" si="154"/>
        <v>30000</v>
      </c>
      <c r="P265" s="148">
        <f t="shared" si="154"/>
        <v>30000</v>
      </c>
      <c r="Q265" s="148"/>
      <c r="R265" s="148"/>
      <c r="S265" s="148"/>
      <c r="T265" s="148"/>
      <c r="U265" s="148"/>
      <c r="V265" s="231"/>
      <c r="W265" s="18">
        <v>30000</v>
      </c>
      <c r="X265" s="18"/>
      <c r="Y265" s="18"/>
      <c r="Z265" s="18"/>
      <c r="AA265" s="18"/>
      <c r="AB265" s="9">
        <f t="shared" si="134"/>
        <v>30000</v>
      </c>
      <c r="AC265" s="18"/>
      <c r="AD265" s="18"/>
    </row>
    <row r="266" spans="1:30" hidden="1">
      <c r="A266" s="173"/>
      <c r="B266" s="145"/>
      <c r="C266" s="146">
        <v>38113</v>
      </c>
      <c r="D266" s="147" t="s">
        <v>81</v>
      </c>
      <c r="E266" s="148">
        <v>26000</v>
      </c>
      <c r="F266" s="148">
        <v>95000</v>
      </c>
      <c r="G266" s="148">
        <v>30000</v>
      </c>
      <c r="H266" s="148">
        <v>30000</v>
      </c>
      <c r="I266" s="148">
        <v>30000</v>
      </c>
      <c r="J266" s="148">
        <v>10000</v>
      </c>
      <c r="K266" s="148" t="e">
        <f>#REF!/H266*100</f>
        <v>#REF!</v>
      </c>
      <c r="L266" s="148">
        <v>30000</v>
      </c>
      <c r="M266" s="148">
        <v>30000</v>
      </c>
      <c r="N266" s="148">
        <v>30000</v>
      </c>
      <c r="O266" s="148">
        <v>30000</v>
      </c>
      <c r="P266" s="148">
        <v>30000</v>
      </c>
      <c r="Q266" s="148"/>
      <c r="R266" s="149"/>
      <c r="S266" s="149"/>
      <c r="T266" s="149"/>
      <c r="U266" s="149"/>
      <c r="V266" s="231"/>
      <c r="W266" s="9"/>
      <c r="X266" s="9"/>
      <c r="Y266" s="9"/>
      <c r="Z266" s="9"/>
      <c r="AA266" s="9"/>
      <c r="AB266" s="9">
        <f t="shared" si="134"/>
        <v>0</v>
      </c>
      <c r="AC266" s="9"/>
      <c r="AD266" s="9"/>
    </row>
    <row r="267" spans="1:30">
      <c r="A267" s="239" t="s">
        <v>283</v>
      </c>
      <c r="B267" s="241"/>
      <c r="C267" s="242" t="s">
        <v>30</v>
      </c>
      <c r="D267" s="243" t="s">
        <v>220</v>
      </c>
      <c r="E267" s="244">
        <f t="shared" ref="E267:U271" si="156">SUM(E268)</f>
        <v>13000</v>
      </c>
      <c r="F267" s="244">
        <f t="shared" si="156"/>
        <v>0</v>
      </c>
      <c r="G267" s="244">
        <f t="shared" si="156"/>
        <v>40000</v>
      </c>
      <c r="H267" s="244">
        <f t="shared" si="156"/>
        <v>40000</v>
      </c>
      <c r="I267" s="244">
        <f t="shared" si="156"/>
        <v>40000</v>
      </c>
      <c r="J267" s="244">
        <f t="shared" si="156"/>
        <v>29000</v>
      </c>
      <c r="K267" s="244" t="e">
        <f t="shared" si="156"/>
        <v>#REF!</v>
      </c>
      <c r="L267" s="244">
        <f t="shared" si="156"/>
        <v>50000</v>
      </c>
      <c r="M267" s="244">
        <f t="shared" si="156"/>
        <v>50000</v>
      </c>
      <c r="N267" s="244">
        <f t="shared" si="156"/>
        <v>60000</v>
      </c>
      <c r="O267" s="244">
        <f t="shared" si="156"/>
        <v>60000</v>
      </c>
      <c r="P267" s="244">
        <f t="shared" si="156"/>
        <v>60000</v>
      </c>
      <c r="Q267" s="244">
        <f t="shared" si="156"/>
        <v>80000</v>
      </c>
      <c r="R267" s="244">
        <f t="shared" si="156"/>
        <v>0</v>
      </c>
      <c r="S267" s="244">
        <f t="shared" si="156"/>
        <v>0</v>
      </c>
      <c r="T267" s="244">
        <f t="shared" si="156"/>
        <v>100</v>
      </c>
      <c r="U267" s="244">
        <f t="shared" si="156"/>
        <v>0</v>
      </c>
      <c r="V267" s="269">
        <f t="shared" ref="V267:V269" si="157">SUM(V268)</f>
        <v>100000</v>
      </c>
      <c r="W267" s="9"/>
      <c r="X267" s="9"/>
      <c r="Y267" s="9"/>
      <c r="Z267" s="9"/>
      <c r="AA267" s="9"/>
      <c r="AB267" s="9">
        <f t="shared" si="134"/>
        <v>0</v>
      </c>
      <c r="AC267" s="9"/>
      <c r="AD267" s="9"/>
    </row>
    <row r="268" spans="1:30">
      <c r="A268" s="245"/>
      <c r="B268" s="247"/>
      <c r="C268" s="248" t="s">
        <v>213</v>
      </c>
      <c r="D268" s="249"/>
      <c r="E268" s="250">
        <f t="shared" si="156"/>
        <v>13000</v>
      </c>
      <c r="F268" s="250">
        <f t="shared" si="156"/>
        <v>0</v>
      </c>
      <c r="G268" s="250">
        <f t="shared" si="156"/>
        <v>40000</v>
      </c>
      <c r="H268" s="250">
        <f t="shared" si="156"/>
        <v>40000</v>
      </c>
      <c r="I268" s="250">
        <f t="shared" si="156"/>
        <v>40000</v>
      </c>
      <c r="J268" s="250">
        <f t="shared" si="156"/>
        <v>29000</v>
      </c>
      <c r="K268" s="250" t="e">
        <f t="shared" si="156"/>
        <v>#REF!</v>
      </c>
      <c r="L268" s="250">
        <f t="shared" si="156"/>
        <v>50000</v>
      </c>
      <c r="M268" s="250">
        <f t="shared" si="156"/>
        <v>50000</v>
      </c>
      <c r="N268" s="250">
        <f t="shared" si="156"/>
        <v>60000</v>
      </c>
      <c r="O268" s="250">
        <f t="shared" si="156"/>
        <v>60000</v>
      </c>
      <c r="P268" s="250">
        <f t="shared" si="156"/>
        <v>60000</v>
      </c>
      <c r="Q268" s="250">
        <f t="shared" si="156"/>
        <v>80000</v>
      </c>
      <c r="R268" s="250">
        <f t="shared" si="156"/>
        <v>0</v>
      </c>
      <c r="S268" s="250">
        <f t="shared" si="156"/>
        <v>0</v>
      </c>
      <c r="T268" s="250">
        <f t="shared" si="156"/>
        <v>100</v>
      </c>
      <c r="U268" s="250">
        <f t="shared" si="156"/>
        <v>0</v>
      </c>
      <c r="V268" s="270">
        <f t="shared" si="157"/>
        <v>100000</v>
      </c>
      <c r="W268" s="9"/>
      <c r="X268" s="9"/>
      <c r="Y268" s="9"/>
      <c r="Z268" s="9"/>
      <c r="AA268" s="9"/>
      <c r="AB268" s="9">
        <f t="shared" si="134"/>
        <v>0</v>
      </c>
      <c r="AC268" s="9"/>
      <c r="AD268" s="9"/>
    </row>
    <row r="269" spans="1:30" s="2" customFormat="1">
      <c r="A269" s="173"/>
      <c r="B269" s="145"/>
      <c r="C269" s="146">
        <v>3</v>
      </c>
      <c r="D269" s="147" t="s">
        <v>11</v>
      </c>
      <c r="E269" s="148">
        <f t="shared" si="156"/>
        <v>13000</v>
      </c>
      <c r="F269" s="148">
        <f t="shared" si="156"/>
        <v>0</v>
      </c>
      <c r="G269" s="148">
        <f t="shared" si="156"/>
        <v>40000</v>
      </c>
      <c r="H269" s="148">
        <f t="shared" si="156"/>
        <v>40000</v>
      </c>
      <c r="I269" s="148">
        <f t="shared" si="156"/>
        <v>40000</v>
      </c>
      <c r="J269" s="148">
        <f t="shared" si="156"/>
        <v>29000</v>
      </c>
      <c r="K269" s="148" t="e">
        <f t="shared" si="156"/>
        <v>#REF!</v>
      </c>
      <c r="L269" s="148">
        <f t="shared" si="156"/>
        <v>50000</v>
      </c>
      <c r="M269" s="148">
        <f t="shared" si="156"/>
        <v>50000</v>
      </c>
      <c r="N269" s="148">
        <f t="shared" si="156"/>
        <v>60000</v>
      </c>
      <c r="O269" s="148">
        <f t="shared" si="156"/>
        <v>60000</v>
      </c>
      <c r="P269" s="148">
        <f t="shared" si="156"/>
        <v>60000</v>
      </c>
      <c r="Q269" s="148">
        <f t="shared" si="156"/>
        <v>80000</v>
      </c>
      <c r="R269" s="148">
        <f t="shared" si="156"/>
        <v>0</v>
      </c>
      <c r="S269" s="148">
        <f t="shared" si="156"/>
        <v>0</v>
      </c>
      <c r="T269" s="148">
        <f t="shared" si="156"/>
        <v>100</v>
      </c>
      <c r="U269" s="148">
        <f t="shared" si="156"/>
        <v>0</v>
      </c>
      <c r="V269" s="271">
        <f t="shared" si="157"/>
        <v>100000</v>
      </c>
      <c r="W269" s="18">
        <v>60000</v>
      </c>
      <c r="X269" s="18"/>
      <c r="Y269" s="18"/>
      <c r="Z269" s="18"/>
      <c r="AA269" s="18"/>
      <c r="AB269" s="9">
        <f t="shared" si="134"/>
        <v>60000</v>
      </c>
      <c r="AC269" s="18"/>
      <c r="AD269" s="18"/>
    </row>
    <row r="270" spans="1:30" s="2" customFormat="1">
      <c r="A270" s="173"/>
      <c r="B270" s="145"/>
      <c r="C270" s="146">
        <v>38</v>
      </c>
      <c r="D270" s="147" t="s">
        <v>22</v>
      </c>
      <c r="E270" s="148">
        <f t="shared" si="156"/>
        <v>13000</v>
      </c>
      <c r="F270" s="148">
        <f t="shared" si="156"/>
        <v>0</v>
      </c>
      <c r="G270" s="148">
        <f t="shared" si="156"/>
        <v>40000</v>
      </c>
      <c r="H270" s="148">
        <f t="shared" si="156"/>
        <v>40000</v>
      </c>
      <c r="I270" s="148">
        <f t="shared" si="156"/>
        <v>40000</v>
      </c>
      <c r="J270" s="148">
        <f t="shared" si="156"/>
        <v>29000</v>
      </c>
      <c r="K270" s="148" t="e">
        <f t="shared" si="156"/>
        <v>#REF!</v>
      </c>
      <c r="L270" s="148">
        <f t="shared" si="156"/>
        <v>50000</v>
      </c>
      <c r="M270" s="148">
        <f t="shared" si="156"/>
        <v>50000</v>
      </c>
      <c r="N270" s="148">
        <f t="shared" si="156"/>
        <v>60000</v>
      </c>
      <c r="O270" s="148">
        <f t="shared" si="156"/>
        <v>60000</v>
      </c>
      <c r="P270" s="148">
        <f t="shared" si="156"/>
        <v>60000</v>
      </c>
      <c r="Q270" s="148">
        <v>80000</v>
      </c>
      <c r="R270" s="148">
        <f t="shared" si="156"/>
        <v>0</v>
      </c>
      <c r="S270" s="148">
        <f t="shared" si="156"/>
        <v>0</v>
      </c>
      <c r="T270" s="148">
        <f t="shared" si="156"/>
        <v>100</v>
      </c>
      <c r="U270" s="148">
        <f t="shared" si="156"/>
        <v>0</v>
      </c>
      <c r="V270" s="231">
        <v>100000</v>
      </c>
      <c r="W270" s="18"/>
      <c r="X270" s="18"/>
      <c r="Y270" s="18"/>
      <c r="Z270" s="18"/>
      <c r="AA270" s="18"/>
      <c r="AB270" s="9">
        <f t="shared" si="134"/>
        <v>0</v>
      </c>
      <c r="AC270" s="18"/>
      <c r="AD270" s="18"/>
    </row>
    <row r="271" spans="1:30" s="2" customFormat="1">
      <c r="A271" s="173"/>
      <c r="B271" s="145"/>
      <c r="C271" s="146">
        <v>381</v>
      </c>
      <c r="D271" s="147" t="s">
        <v>133</v>
      </c>
      <c r="E271" s="148">
        <f t="shared" si="156"/>
        <v>13000</v>
      </c>
      <c r="F271" s="148">
        <f t="shared" si="156"/>
        <v>0</v>
      </c>
      <c r="G271" s="148">
        <f t="shared" si="156"/>
        <v>40000</v>
      </c>
      <c r="H271" s="148">
        <f t="shared" si="156"/>
        <v>40000</v>
      </c>
      <c r="I271" s="148">
        <f t="shared" si="156"/>
        <v>40000</v>
      </c>
      <c r="J271" s="148">
        <f t="shared" si="156"/>
        <v>29000</v>
      </c>
      <c r="K271" s="148" t="e">
        <f t="shared" si="156"/>
        <v>#REF!</v>
      </c>
      <c r="L271" s="148">
        <f t="shared" si="156"/>
        <v>50000</v>
      </c>
      <c r="M271" s="148">
        <f t="shared" si="156"/>
        <v>50000</v>
      </c>
      <c r="N271" s="148">
        <f t="shared" si="156"/>
        <v>60000</v>
      </c>
      <c r="O271" s="148">
        <f t="shared" si="156"/>
        <v>60000</v>
      </c>
      <c r="P271" s="148">
        <f t="shared" si="156"/>
        <v>60000</v>
      </c>
      <c r="Q271" s="148">
        <f t="shared" si="156"/>
        <v>0</v>
      </c>
      <c r="R271" s="148">
        <f t="shared" si="156"/>
        <v>0</v>
      </c>
      <c r="S271" s="148">
        <f t="shared" si="156"/>
        <v>0</v>
      </c>
      <c r="T271" s="148">
        <f t="shared" si="156"/>
        <v>100</v>
      </c>
      <c r="U271" s="148">
        <f t="shared" si="156"/>
        <v>0</v>
      </c>
      <c r="V271" s="231">
        <f t="shared" ref="V271:V277" si="158">SUM(Q271/O271*100)</f>
        <v>0</v>
      </c>
      <c r="W271" s="18"/>
      <c r="X271" s="18"/>
      <c r="Y271" s="18"/>
      <c r="Z271" s="18"/>
      <c r="AA271" s="18"/>
      <c r="AB271" s="9">
        <f t="shared" si="134"/>
        <v>0</v>
      </c>
      <c r="AC271" s="18"/>
      <c r="AD271" s="18"/>
    </row>
    <row r="272" spans="1:30" hidden="1">
      <c r="A272" s="173"/>
      <c r="B272" s="145"/>
      <c r="C272" s="146">
        <v>38113</v>
      </c>
      <c r="D272" s="147" t="s">
        <v>80</v>
      </c>
      <c r="E272" s="148">
        <v>13000</v>
      </c>
      <c r="F272" s="148">
        <v>0</v>
      </c>
      <c r="G272" s="148">
        <v>40000</v>
      </c>
      <c r="H272" s="148">
        <v>40000</v>
      </c>
      <c r="I272" s="148">
        <v>40000</v>
      </c>
      <c r="J272" s="148">
        <v>29000</v>
      </c>
      <c r="K272" s="148" t="e">
        <f>#REF!/H272*100</f>
        <v>#REF!</v>
      </c>
      <c r="L272" s="148">
        <v>50000</v>
      </c>
      <c r="M272" s="148">
        <v>50000</v>
      </c>
      <c r="N272" s="148">
        <v>60000</v>
      </c>
      <c r="O272" s="148">
        <v>60000</v>
      </c>
      <c r="P272" s="148">
        <v>60000</v>
      </c>
      <c r="Q272" s="148"/>
      <c r="R272" s="149"/>
      <c r="S272" s="149"/>
      <c r="T272" s="149">
        <f t="shared" ref="T272" si="159">SUM(M272/L272*100)</f>
        <v>100</v>
      </c>
      <c r="U272" s="149">
        <v>0</v>
      </c>
      <c r="V272" s="231">
        <f t="shared" si="158"/>
        <v>0</v>
      </c>
      <c r="W272" s="9"/>
      <c r="X272" s="9"/>
      <c r="Y272" s="9"/>
      <c r="Z272" s="9"/>
      <c r="AA272" s="9"/>
      <c r="AB272" s="9">
        <f t="shared" si="134"/>
        <v>0</v>
      </c>
      <c r="AC272" s="9"/>
      <c r="AD272" s="9"/>
    </row>
    <row r="273" spans="1:30">
      <c r="A273" s="239" t="s">
        <v>284</v>
      </c>
      <c r="B273" s="241"/>
      <c r="C273" s="242" t="s">
        <v>30</v>
      </c>
      <c r="D273" s="243" t="s">
        <v>221</v>
      </c>
      <c r="E273" s="244">
        <f t="shared" ref="E273:U277" si="160">SUM(E274)</f>
        <v>7950.08</v>
      </c>
      <c r="F273" s="244">
        <f t="shared" si="160"/>
        <v>20000</v>
      </c>
      <c r="G273" s="244">
        <f t="shared" si="160"/>
        <v>10000</v>
      </c>
      <c r="H273" s="244">
        <f t="shared" si="160"/>
        <v>10000</v>
      </c>
      <c r="I273" s="244">
        <f t="shared" si="160"/>
        <v>10000</v>
      </c>
      <c r="J273" s="244">
        <f t="shared" si="160"/>
        <v>0</v>
      </c>
      <c r="K273" s="244" t="e">
        <f t="shared" si="160"/>
        <v>#REF!</v>
      </c>
      <c r="L273" s="244">
        <f t="shared" si="160"/>
        <v>20000</v>
      </c>
      <c r="M273" s="244">
        <f t="shared" si="160"/>
        <v>20000</v>
      </c>
      <c r="N273" s="244">
        <f t="shared" si="160"/>
        <v>20000</v>
      </c>
      <c r="O273" s="244">
        <f t="shared" si="160"/>
        <v>20000</v>
      </c>
      <c r="P273" s="244">
        <f t="shared" si="160"/>
        <v>10000</v>
      </c>
      <c r="Q273" s="244">
        <f t="shared" si="160"/>
        <v>15000</v>
      </c>
      <c r="R273" s="244">
        <f t="shared" si="160"/>
        <v>0</v>
      </c>
      <c r="S273" s="244">
        <f t="shared" si="160"/>
        <v>0</v>
      </c>
      <c r="T273" s="244">
        <f t="shared" si="160"/>
        <v>0</v>
      </c>
      <c r="U273" s="244">
        <f t="shared" si="160"/>
        <v>0</v>
      </c>
      <c r="V273" s="269">
        <f t="shared" ref="V273:V275" si="161">SUM(V274)</f>
        <v>15000</v>
      </c>
      <c r="W273" s="9"/>
      <c r="X273" s="9"/>
      <c r="Y273" s="9"/>
      <c r="Z273" s="9"/>
      <c r="AA273" s="9"/>
      <c r="AB273" s="9">
        <f t="shared" si="134"/>
        <v>0</v>
      </c>
      <c r="AC273" s="9"/>
      <c r="AD273" s="9"/>
    </row>
    <row r="274" spans="1:30">
      <c r="A274" s="245"/>
      <c r="B274" s="247"/>
      <c r="C274" s="248" t="s">
        <v>213</v>
      </c>
      <c r="D274" s="249"/>
      <c r="E274" s="250">
        <f t="shared" si="160"/>
        <v>7950.08</v>
      </c>
      <c r="F274" s="250">
        <f t="shared" si="160"/>
        <v>20000</v>
      </c>
      <c r="G274" s="250">
        <f t="shared" si="160"/>
        <v>10000</v>
      </c>
      <c r="H274" s="250">
        <f t="shared" si="160"/>
        <v>10000</v>
      </c>
      <c r="I274" s="250">
        <f t="shared" si="160"/>
        <v>10000</v>
      </c>
      <c r="J274" s="250">
        <f t="shared" si="160"/>
        <v>0</v>
      </c>
      <c r="K274" s="250" t="e">
        <f t="shared" si="160"/>
        <v>#REF!</v>
      </c>
      <c r="L274" s="250">
        <f t="shared" si="160"/>
        <v>20000</v>
      </c>
      <c r="M274" s="250">
        <f t="shared" si="160"/>
        <v>20000</v>
      </c>
      <c r="N274" s="250">
        <f t="shared" si="160"/>
        <v>20000</v>
      </c>
      <c r="O274" s="250">
        <f t="shared" si="160"/>
        <v>20000</v>
      </c>
      <c r="P274" s="250">
        <f t="shared" si="160"/>
        <v>10000</v>
      </c>
      <c r="Q274" s="250">
        <f t="shared" si="160"/>
        <v>15000</v>
      </c>
      <c r="R274" s="250">
        <f t="shared" si="160"/>
        <v>0</v>
      </c>
      <c r="S274" s="250">
        <f t="shared" si="160"/>
        <v>0</v>
      </c>
      <c r="T274" s="250">
        <f t="shared" si="160"/>
        <v>0</v>
      </c>
      <c r="U274" s="250">
        <f t="shared" si="160"/>
        <v>0</v>
      </c>
      <c r="V274" s="270">
        <f t="shared" si="161"/>
        <v>15000</v>
      </c>
      <c r="W274" s="9"/>
      <c r="X274" s="9"/>
      <c r="Y274" s="9"/>
      <c r="Z274" s="9"/>
      <c r="AA274" s="9"/>
      <c r="AB274" s="9">
        <f t="shared" si="134"/>
        <v>0</v>
      </c>
      <c r="AC274" s="9"/>
      <c r="AD274" s="9"/>
    </row>
    <row r="275" spans="1:30" s="2" customFormat="1">
      <c r="A275" s="173"/>
      <c r="B275" s="145"/>
      <c r="C275" s="146">
        <v>3</v>
      </c>
      <c r="D275" s="147" t="s">
        <v>11</v>
      </c>
      <c r="E275" s="148">
        <f t="shared" si="160"/>
        <v>7950.08</v>
      </c>
      <c r="F275" s="148">
        <f t="shared" si="160"/>
        <v>20000</v>
      </c>
      <c r="G275" s="148">
        <f t="shared" si="160"/>
        <v>10000</v>
      </c>
      <c r="H275" s="148">
        <f t="shared" si="160"/>
        <v>10000</v>
      </c>
      <c r="I275" s="148">
        <f t="shared" si="160"/>
        <v>10000</v>
      </c>
      <c r="J275" s="148">
        <f t="shared" si="160"/>
        <v>0</v>
      </c>
      <c r="K275" s="148" t="e">
        <f t="shared" si="160"/>
        <v>#REF!</v>
      </c>
      <c r="L275" s="148">
        <f t="shared" si="160"/>
        <v>20000</v>
      </c>
      <c r="M275" s="148">
        <f t="shared" si="160"/>
        <v>20000</v>
      </c>
      <c r="N275" s="148">
        <f t="shared" si="160"/>
        <v>20000</v>
      </c>
      <c r="O275" s="148">
        <f t="shared" si="160"/>
        <v>20000</v>
      </c>
      <c r="P275" s="148">
        <f t="shared" si="160"/>
        <v>10000</v>
      </c>
      <c r="Q275" s="148">
        <f t="shared" si="160"/>
        <v>15000</v>
      </c>
      <c r="R275" s="148">
        <f t="shared" si="160"/>
        <v>0</v>
      </c>
      <c r="S275" s="148">
        <f t="shared" si="160"/>
        <v>0</v>
      </c>
      <c r="T275" s="148">
        <f t="shared" si="160"/>
        <v>0</v>
      </c>
      <c r="U275" s="148">
        <f t="shared" si="160"/>
        <v>0</v>
      </c>
      <c r="V275" s="271">
        <f t="shared" si="161"/>
        <v>15000</v>
      </c>
      <c r="W275" s="18"/>
      <c r="X275" s="18"/>
      <c r="Y275" s="18"/>
      <c r="Z275" s="18"/>
      <c r="AA275" s="18"/>
      <c r="AB275" s="9">
        <f t="shared" si="134"/>
        <v>0</v>
      </c>
      <c r="AC275" s="18"/>
      <c r="AD275" s="18"/>
    </row>
    <row r="276" spans="1:30" s="2" customFormat="1">
      <c r="A276" s="173"/>
      <c r="B276" s="145"/>
      <c r="C276" s="146">
        <v>38</v>
      </c>
      <c r="D276" s="147" t="s">
        <v>22</v>
      </c>
      <c r="E276" s="148">
        <f t="shared" si="160"/>
        <v>7950.08</v>
      </c>
      <c r="F276" s="148">
        <f t="shared" si="160"/>
        <v>20000</v>
      </c>
      <c r="G276" s="148">
        <f t="shared" si="160"/>
        <v>10000</v>
      </c>
      <c r="H276" s="148">
        <f t="shared" si="160"/>
        <v>10000</v>
      </c>
      <c r="I276" s="148">
        <f t="shared" si="160"/>
        <v>10000</v>
      </c>
      <c r="J276" s="148">
        <f t="shared" si="160"/>
        <v>0</v>
      </c>
      <c r="K276" s="148" t="e">
        <f t="shared" si="160"/>
        <v>#REF!</v>
      </c>
      <c r="L276" s="148">
        <f t="shared" si="160"/>
        <v>20000</v>
      </c>
      <c r="M276" s="148">
        <f t="shared" si="160"/>
        <v>20000</v>
      </c>
      <c r="N276" s="148">
        <f t="shared" si="160"/>
        <v>20000</v>
      </c>
      <c r="O276" s="148">
        <f t="shared" si="160"/>
        <v>20000</v>
      </c>
      <c r="P276" s="148">
        <f t="shared" si="160"/>
        <v>10000</v>
      </c>
      <c r="Q276" s="148">
        <v>15000</v>
      </c>
      <c r="R276" s="148">
        <f t="shared" si="160"/>
        <v>0</v>
      </c>
      <c r="S276" s="148">
        <f t="shared" si="160"/>
        <v>0</v>
      </c>
      <c r="T276" s="148">
        <f t="shared" si="160"/>
        <v>0</v>
      </c>
      <c r="U276" s="148">
        <f t="shared" si="160"/>
        <v>0</v>
      </c>
      <c r="V276" s="231">
        <v>15000</v>
      </c>
      <c r="W276" s="18">
        <v>10000</v>
      </c>
      <c r="X276" s="18"/>
      <c r="Y276" s="18"/>
      <c r="Z276" s="18"/>
      <c r="AA276" s="18"/>
      <c r="AB276" s="9">
        <f t="shared" si="134"/>
        <v>10000</v>
      </c>
      <c r="AC276" s="18"/>
      <c r="AD276" s="18"/>
    </row>
    <row r="277" spans="1:30" s="2" customFormat="1">
      <c r="A277" s="173"/>
      <c r="B277" s="145"/>
      <c r="C277" s="146">
        <v>381</v>
      </c>
      <c r="D277" s="147" t="s">
        <v>133</v>
      </c>
      <c r="E277" s="148">
        <f t="shared" si="160"/>
        <v>7950.08</v>
      </c>
      <c r="F277" s="148">
        <f t="shared" si="160"/>
        <v>20000</v>
      </c>
      <c r="G277" s="148">
        <f t="shared" si="160"/>
        <v>10000</v>
      </c>
      <c r="H277" s="148">
        <f t="shared" si="160"/>
        <v>10000</v>
      </c>
      <c r="I277" s="148">
        <f t="shared" si="160"/>
        <v>10000</v>
      </c>
      <c r="J277" s="148">
        <f t="shared" si="160"/>
        <v>0</v>
      </c>
      <c r="K277" s="148" t="e">
        <f t="shared" si="160"/>
        <v>#REF!</v>
      </c>
      <c r="L277" s="148">
        <f t="shared" si="160"/>
        <v>20000</v>
      </c>
      <c r="M277" s="148">
        <f t="shared" si="160"/>
        <v>20000</v>
      </c>
      <c r="N277" s="148">
        <f t="shared" si="160"/>
        <v>20000</v>
      </c>
      <c r="O277" s="148">
        <f t="shared" si="160"/>
        <v>20000</v>
      </c>
      <c r="P277" s="148">
        <f t="shared" si="160"/>
        <v>10000</v>
      </c>
      <c r="Q277" s="148">
        <f t="shared" si="160"/>
        <v>0</v>
      </c>
      <c r="R277" s="148">
        <f t="shared" si="160"/>
        <v>0</v>
      </c>
      <c r="S277" s="148">
        <f t="shared" si="160"/>
        <v>0</v>
      </c>
      <c r="T277" s="148">
        <f t="shared" si="160"/>
        <v>0</v>
      </c>
      <c r="U277" s="148">
        <f t="shared" si="160"/>
        <v>0</v>
      </c>
      <c r="V277" s="231">
        <f t="shared" si="158"/>
        <v>0</v>
      </c>
      <c r="W277" s="18"/>
      <c r="X277" s="18"/>
      <c r="Y277" s="18"/>
      <c r="Z277" s="18"/>
      <c r="AA277" s="18"/>
      <c r="AB277" s="9">
        <f t="shared" si="134"/>
        <v>0</v>
      </c>
      <c r="AC277" s="18"/>
      <c r="AD277" s="18"/>
    </row>
    <row r="278" spans="1:30" hidden="1">
      <c r="A278" s="173"/>
      <c r="B278" s="145"/>
      <c r="C278" s="146">
        <v>38113</v>
      </c>
      <c r="D278" s="147" t="s">
        <v>87</v>
      </c>
      <c r="E278" s="148">
        <v>7950.08</v>
      </c>
      <c r="F278" s="148">
        <v>20000</v>
      </c>
      <c r="G278" s="148">
        <v>10000</v>
      </c>
      <c r="H278" s="148">
        <v>10000</v>
      </c>
      <c r="I278" s="148">
        <v>10000</v>
      </c>
      <c r="J278" s="148"/>
      <c r="K278" s="148" t="e">
        <f>#REF!/H278*100</f>
        <v>#REF!</v>
      </c>
      <c r="L278" s="148">
        <v>20000</v>
      </c>
      <c r="M278" s="148">
        <v>20000</v>
      </c>
      <c r="N278" s="148">
        <v>20000</v>
      </c>
      <c r="O278" s="148">
        <v>20000</v>
      </c>
      <c r="P278" s="148">
        <v>10000</v>
      </c>
      <c r="Q278" s="148"/>
      <c r="R278" s="149"/>
      <c r="S278" s="149"/>
      <c r="T278" s="149"/>
      <c r="U278" s="149"/>
      <c r="V278" s="231"/>
      <c r="W278" s="9"/>
      <c r="X278" s="9"/>
      <c r="Y278" s="9"/>
      <c r="Z278" s="9"/>
      <c r="AA278" s="9"/>
      <c r="AB278" s="9">
        <f t="shared" si="134"/>
        <v>0</v>
      </c>
      <c r="AC278" s="9"/>
      <c r="AD278" s="9"/>
    </row>
    <row r="279" spans="1:30">
      <c r="A279" s="239" t="s">
        <v>285</v>
      </c>
      <c r="B279" s="241"/>
      <c r="C279" s="242" t="s">
        <v>30</v>
      </c>
      <c r="D279" s="243" t="s">
        <v>222</v>
      </c>
      <c r="E279" s="244">
        <f t="shared" ref="E279:U283" si="162">SUM(E280)</f>
        <v>77000</v>
      </c>
      <c r="F279" s="244">
        <f t="shared" si="162"/>
        <v>30000</v>
      </c>
      <c r="G279" s="244">
        <f t="shared" si="162"/>
        <v>30000</v>
      </c>
      <c r="H279" s="244">
        <f t="shared" si="162"/>
        <v>30000</v>
      </c>
      <c r="I279" s="244">
        <f t="shared" si="162"/>
        <v>60000</v>
      </c>
      <c r="J279" s="244">
        <f t="shared" si="162"/>
        <v>32549.57</v>
      </c>
      <c r="K279" s="244" t="e">
        <f t="shared" si="162"/>
        <v>#REF!</v>
      </c>
      <c r="L279" s="244">
        <f t="shared" si="162"/>
        <v>60000</v>
      </c>
      <c r="M279" s="244">
        <f t="shared" si="162"/>
        <v>60000</v>
      </c>
      <c r="N279" s="244">
        <f t="shared" si="162"/>
        <v>60000</v>
      </c>
      <c r="O279" s="244">
        <f t="shared" si="162"/>
        <v>60000</v>
      </c>
      <c r="P279" s="244">
        <f t="shared" si="162"/>
        <v>60000</v>
      </c>
      <c r="Q279" s="244">
        <f t="shared" si="162"/>
        <v>80000</v>
      </c>
      <c r="R279" s="244">
        <f t="shared" si="162"/>
        <v>0</v>
      </c>
      <c r="S279" s="244">
        <f t="shared" si="162"/>
        <v>0</v>
      </c>
      <c r="T279" s="244">
        <f t="shared" si="162"/>
        <v>0</v>
      </c>
      <c r="U279" s="244">
        <f t="shared" si="162"/>
        <v>0</v>
      </c>
      <c r="V279" s="269">
        <f t="shared" ref="V279:V281" si="163">SUM(V280)</f>
        <v>100000</v>
      </c>
      <c r="W279" s="9"/>
      <c r="X279" s="9"/>
      <c r="Y279" s="9"/>
      <c r="Z279" s="9"/>
      <c r="AA279" s="9"/>
      <c r="AB279" s="9">
        <f t="shared" si="134"/>
        <v>0</v>
      </c>
      <c r="AC279" s="9"/>
      <c r="AD279" s="9"/>
    </row>
    <row r="280" spans="1:30">
      <c r="A280" s="245"/>
      <c r="B280" s="247"/>
      <c r="C280" s="248" t="s">
        <v>213</v>
      </c>
      <c r="D280" s="249"/>
      <c r="E280" s="250">
        <f t="shared" si="162"/>
        <v>77000</v>
      </c>
      <c r="F280" s="250">
        <f t="shared" si="162"/>
        <v>30000</v>
      </c>
      <c r="G280" s="250">
        <f t="shared" si="162"/>
        <v>30000</v>
      </c>
      <c r="H280" s="250">
        <f t="shared" si="162"/>
        <v>30000</v>
      </c>
      <c r="I280" s="250">
        <f t="shared" si="162"/>
        <v>60000</v>
      </c>
      <c r="J280" s="250">
        <f t="shared" si="162"/>
        <v>32549.57</v>
      </c>
      <c r="K280" s="250" t="e">
        <f t="shared" si="162"/>
        <v>#REF!</v>
      </c>
      <c r="L280" s="250">
        <f t="shared" si="162"/>
        <v>60000</v>
      </c>
      <c r="M280" s="250">
        <f t="shared" si="162"/>
        <v>60000</v>
      </c>
      <c r="N280" s="250">
        <f t="shared" si="162"/>
        <v>60000</v>
      </c>
      <c r="O280" s="250">
        <f t="shared" si="162"/>
        <v>60000</v>
      </c>
      <c r="P280" s="250">
        <f t="shared" si="162"/>
        <v>60000</v>
      </c>
      <c r="Q280" s="250">
        <f t="shared" si="162"/>
        <v>80000</v>
      </c>
      <c r="R280" s="250">
        <f t="shared" si="162"/>
        <v>0</v>
      </c>
      <c r="S280" s="250">
        <f t="shared" si="162"/>
        <v>0</v>
      </c>
      <c r="T280" s="250">
        <f t="shared" si="162"/>
        <v>0</v>
      </c>
      <c r="U280" s="250">
        <f t="shared" si="162"/>
        <v>0</v>
      </c>
      <c r="V280" s="270">
        <f t="shared" si="163"/>
        <v>100000</v>
      </c>
      <c r="W280" s="9"/>
      <c r="X280" s="9"/>
      <c r="Y280" s="9"/>
      <c r="Z280" s="9"/>
      <c r="AA280" s="9"/>
      <c r="AB280" s="9">
        <f t="shared" si="134"/>
        <v>0</v>
      </c>
      <c r="AC280" s="9"/>
      <c r="AD280" s="9"/>
    </row>
    <row r="281" spans="1:30" s="2" customFormat="1">
      <c r="A281" s="173"/>
      <c r="B281" s="145"/>
      <c r="C281" s="146">
        <v>3</v>
      </c>
      <c r="D281" s="147" t="s">
        <v>11</v>
      </c>
      <c r="E281" s="148">
        <f t="shared" si="162"/>
        <v>77000</v>
      </c>
      <c r="F281" s="148">
        <f t="shared" si="162"/>
        <v>30000</v>
      </c>
      <c r="G281" s="148">
        <f t="shared" si="162"/>
        <v>30000</v>
      </c>
      <c r="H281" s="148">
        <f t="shared" si="162"/>
        <v>30000</v>
      </c>
      <c r="I281" s="148">
        <f t="shared" si="162"/>
        <v>60000</v>
      </c>
      <c r="J281" s="148">
        <f t="shared" si="162"/>
        <v>32549.57</v>
      </c>
      <c r="K281" s="148" t="e">
        <f t="shared" si="162"/>
        <v>#REF!</v>
      </c>
      <c r="L281" s="148">
        <f t="shared" si="162"/>
        <v>60000</v>
      </c>
      <c r="M281" s="148">
        <f t="shared" si="162"/>
        <v>60000</v>
      </c>
      <c r="N281" s="148">
        <f t="shared" si="162"/>
        <v>60000</v>
      </c>
      <c r="O281" s="148">
        <f t="shared" si="162"/>
        <v>60000</v>
      </c>
      <c r="P281" s="148">
        <f t="shared" si="162"/>
        <v>60000</v>
      </c>
      <c r="Q281" s="148">
        <f t="shared" si="162"/>
        <v>80000</v>
      </c>
      <c r="R281" s="148">
        <f t="shared" si="162"/>
        <v>0</v>
      </c>
      <c r="S281" s="148">
        <f t="shared" si="162"/>
        <v>0</v>
      </c>
      <c r="T281" s="148">
        <f t="shared" si="162"/>
        <v>0</v>
      </c>
      <c r="U281" s="148">
        <f t="shared" si="162"/>
        <v>0</v>
      </c>
      <c r="V281" s="271">
        <f t="shared" si="163"/>
        <v>100000</v>
      </c>
      <c r="W281" s="18"/>
      <c r="X281" s="18"/>
      <c r="Y281" s="18"/>
      <c r="Z281" s="18"/>
      <c r="AA281" s="18"/>
      <c r="AB281" s="9">
        <f t="shared" ref="AB281:AB315" si="164">SUM(W281:AA281)</f>
        <v>0</v>
      </c>
      <c r="AC281" s="18"/>
      <c r="AD281" s="18"/>
    </row>
    <row r="282" spans="1:30" s="2" customFormat="1">
      <c r="A282" s="173"/>
      <c r="B282" s="145"/>
      <c r="C282" s="146">
        <v>38</v>
      </c>
      <c r="D282" s="147" t="s">
        <v>22</v>
      </c>
      <c r="E282" s="148">
        <f t="shared" si="162"/>
        <v>77000</v>
      </c>
      <c r="F282" s="148">
        <f t="shared" si="162"/>
        <v>30000</v>
      </c>
      <c r="G282" s="148">
        <f t="shared" si="162"/>
        <v>30000</v>
      </c>
      <c r="H282" s="148">
        <f t="shared" si="162"/>
        <v>30000</v>
      </c>
      <c r="I282" s="148">
        <f t="shared" si="162"/>
        <v>60000</v>
      </c>
      <c r="J282" s="148">
        <f t="shared" si="162"/>
        <v>32549.57</v>
      </c>
      <c r="K282" s="148" t="e">
        <f t="shared" si="162"/>
        <v>#REF!</v>
      </c>
      <c r="L282" s="148">
        <f t="shared" si="162"/>
        <v>60000</v>
      </c>
      <c r="M282" s="148">
        <f t="shared" si="162"/>
        <v>60000</v>
      </c>
      <c r="N282" s="148">
        <f t="shared" si="162"/>
        <v>60000</v>
      </c>
      <c r="O282" s="148">
        <f t="shared" si="162"/>
        <v>60000</v>
      </c>
      <c r="P282" s="148">
        <f t="shared" si="162"/>
        <v>60000</v>
      </c>
      <c r="Q282" s="148">
        <v>80000</v>
      </c>
      <c r="R282" s="148">
        <f t="shared" si="162"/>
        <v>0</v>
      </c>
      <c r="S282" s="148">
        <f t="shared" si="162"/>
        <v>0</v>
      </c>
      <c r="T282" s="148">
        <f t="shared" si="162"/>
        <v>0</v>
      </c>
      <c r="U282" s="148">
        <f t="shared" si="162"/>
        <v>0</v>
      </c>
      <c r="V282" s="231">
        <v>100000</v>
      </c>
      <c r="W282" s="18">
        <v>60000</v>
      </c>
      <c r="X282" s="18"/>
      <c r="Y282" s="18"/>
      <c r="Z282" s="18"/>
      <c r="AA282" s="18"/>
      <c r="AB282" s="9">
        <f t="shared" si="164"/>
        <v>60000</v>
      </c>
      <c r="AC282" s="18"/>
      <c r="AD282" s="18"/>
    </row>
    <row r="283" spans="1:30" s="2" customFormat="1">
      <c r="A283" s="173"/>
      <c r="B283" s="145"/>
      <c r="C283" s="146">
        <v>381</v>
      </c>
      <c r="D283" s="147" t="s">
        <v>133</v>
      </c>
      <c r="E283" s="148">
        <f t="shared" si="162"/>
        <v>77000</v>
      </c>
      <c r="F283" s="148">
        <f t="shared" si="162"/>
        <v>30000</v>
      </c>
      <c r="G283" s="148">
        <f t="shared" si="162"/>
        <v>30000</v>
      </c>
      <c r="H283" s="148">
        <f t="shared" si="162"/>
        <v>30000</v>
      </c>
      <c r="I283" s="148">
        <f t="shared" si="162"/>
        <v>60000</v>
      </c>
      <c r="J283" s="148">
        <f t="shared" si="162"/>
        <v>32549.57</v>
      </c>
      <c r="K283" s="148" t="e">
        <f t="shared" si="162"/>
        <v>#REF!</v>
      </c>
      <c r="L283" s="148">
        <f t="shared" si="162"/>
        <v>60000</v>
      </c>
      <c r="M283" s="148">
        <f t="shared" si="162"/>
        <v>60000</v>
      </c>
      <c r="N283" s="148">
        <f t="shared" si="162"/>
        <v>60000</v>
      </c>
      <c r="O283" s="148">
        <f t="shared" si="162"/>
        <v>60000</v>
      </c>
      <c r="P283" s="148">
        <f t="shared" si="162"/>
        <v>60000</v>
      </c>
      <c r="Q283" s="148"/>
      <c r="R283" s="148"/>
      <c r="S283" s="148"/>
      <c r="T283" s="148"/>
      <c r="U283" s="148"/>
      <c r="V283" s="231"/>
      <c r="W283" s="18"/>
      <c r="X283" s="18"/>
      <c r="Y283" s="18"/>
      <c r="Z283" s="18"/>
      <c r="AA283" s="18"/>
      <c r="AB283" s="9">
        <f t="shared" si="164"/>
        <v>0</v>
      </c>
      <c r="AC283" s="18"/>
      <c r="AD283" s="18"/>
    </row>
    <row r="284" spans="1:30" hidden="1">
      <c r="A284" s="173"/>
      <c r="B284" s="145"/>
      <c r="C284" s="146">
        <v>38113</v>
      </c>
      <c r="D284" s="147" t="s">
        <v>122</v>
      </c>
      <c r="E284" s="148">
        <v>77000</v>
      </c>
      <c r="F284" s="148">
        <v>30000</v>
      </c>
      <c r="G284" s="148">
        <v>30000</v>
      </c>
      <c r="H284" s="148">
        <v>30000</v>
      </c>
      <c r="I284" s="148">
        <v>60000</v>
      </c>
      <c r="J284" s="148">
        <v>32549.57</v>
      </c>
      <c r="K284" s="148" t="e">
        <f>#REF!/H284*100</f>
        <v>#REF!</v>
      </c>
      <c r="L284" s="148">
        <v>60000</v>
      </c>
      <c r="M284" s="148">
        <v>60000</v>
      </c>
      <c r="N284" s="148">
        <v>60000</v>
      </c>
      <c r="O284" s="148">
        <v>60000</v>
      </c>
      <c r="P284" s="148">
        <v>60000</v>
      </c>
      <c r="Q284" s="148"/>
      <c r="R284" s="149"/>
      <c r="S284" s="149"/>
      <c r="T284" s="149"/>
      <c r="U284" s="149"/>
      <c r="V284" s="231"/>
      <c r="W284" s="9"/>
      <c r="X284" s="9"/>
      <c r="Y284" s="9"/>
      <c r="Z284" s="9"/>
      <c r="AA284" s="9"/>
      <c r="AB284" s="9">
        <f t="shared" si="164"/>
        <v>0</v>
      </c>
      <c r="AC284" s="9"/>
      <c r="AD284" s="9"/>
    </row>
    <row r="285" spans="1:30">
      <c r="A285" s="234" t="s">
        <v>286</v>
      </c>
      <c r="B285" s="235" t="s">
        <v>104</v>
      </c>
      <c r="C285" s="236" t="s">
        <v>288</v>
      </c>
      <c r="D285" s="237" t="s">
        <v>225</v>
      </c>
      <c r="E285" s="238">
        <f t="shared" ref="E285:U289" si="165">SUM(E286)</f>
        <v>398010</v>
      </c>
      <c r="F285" s="238">
        <f t="shared" si="165"/>
        <v>170000</v>
      </c>
      <c r="G285" s="238">
        <f t="shared" si="165"/>
        <v>150000</v>
      </c>
      <c r="H285" s="238">
        <f t="shared" si="165"/>
        <v>150000</v>
      </c>
      <c r="I285" s="238">
        <f t="shared" si="165"/>
        <v>150000</v>
      </c>
      <c r="J285" s="238">
        <f t="shared" si="165"/>
        <v>180386.44</v>
      </c>
      <c r="K285" s="238" t="e">
        <f t="shared" si="165"/>
        <v>#REF!</v>
      </c>
      <c r="L285" s="238">
        <f>SUM(L286)</f>
        <v>250000</v>
      </c>
      <c r="M285" s="238">
        <f t="shared" ref="M285:V288" si="166">SUM(M286)</f>
        <v>150000</v>
      </c>
      <c r="N285" s="238">
        <f t="shared" si="166"/>
        <v>170000</v>
      </c>
      <c r="O285" s="238">
        <f t="shared" si="166"/>
        <v>170000</v>
      </c>
      <c r="P285" s="238">
        <f t="shared" si="166"/>
        <v>170000</v>
      </c>
      <c r="Q285" s="238">
        <f t="shared" si="166"/>
        <v>200000</v>
      </c>
      <c r="R285" s="238">
        <f t="shared" si="166"/>
        <v>0</v>
      </c>
      <c r="S285" s="238">
        <f t="shared" si="166"/>
        <v>0</v>
      </c>
      <c r="T285" s="238">
        <f t="shared" si="166"/>
        <v>0</v>
      </c>
      <c r="U285" s="238">
        <f t="shared" si="166"/>
        <v>0</v>
      </c>
      <c r="V285" s="268">
        <f t="shared" si="166"/>
        <v>220000</v>
      </c>
      <c r="W285" s="9"/>
      <c r="X285" s="9"/>
      <c r="Y285" s="9"/>
      <c r="Z285" s="9"/>
      <c r="AA285" s="9"/>
      <c r="AB285" s="9">
        <f t="shared" si="164"/>
        <v>0</v>
      </c>
      <c r="AC285" s="9"/>
      <c r="AD285" s="9"/>
    </row>
    <row r="286" spans="1:30">
      <c r="A286" s="239" t="s">
        <v>287</v>
      </c>
      <c r="B286" s="241"/>
      <c r="C286" s="242" t="s">
        <v>226</v>
      </c>
      <c r="D286" s="243" t="s">
        <v>227</v>
      </c>
      <c r="E286" s="244">
        <f t="shared" si="165"/>
        <v>398010</v>
      </c>
      <c r="F286" s="244">
        <f t="shared" si="165"/>
        <v>170000</v>
      </c>
      <c r="G286" s="244">
        <f t="shared" si="165"/>
        <v>150000</v>
      </c>
      <c r="H286" s="244">
        <f t="shared" si="165"/>
        <v>150000</v>
      </c>
      <c r="I286" s="244">
        <f t="shared" si="165"/>
        <v>150000</v>
      </c>
      <c r="J286" s="244">
        <f t="shared" si="165"/>
        <v>180386.44</v>
      </c>
      <c r="K286" s="244" t="e">
        <f t="shared" si="165"/>
        <v>#REF!</v>
      </c>
      <c r="L286" s="244">
        <f t="shared" si="165"/>
        <v>250000</v>
      </c>
      <c r="M286" s="244">
        <f t="shared" si="165"/>
        <v>150000</v>
      </c>
      <c r="N286" s="244">
        <f t="shared" si="165"/>
        <v>170000</v>
      </c>
      <c r="O286" s="244">
        <f t="shared" si="165"/>
        <v>170000</v>
      </c>
      <c r="P286" s="244">
        <f t="shared" si="165"/>
        <v>170000</v>
      </c>
      <c r="Q286" s="244">
        <f t="shared" si="165"/>
        <v>200000</v>
      </c>
      <c r="R286" s="244">
        <f t="shared" si="165"/>
        <v>0</v>
      </c>
      <c r="S286" s="244">
        <f t="shared" si="165"/>
        <v>0</v>
      </c>
      <c r="T286" s="244">
        <f t="shared" si="165"/>
        <v>0</v>
      </c>
      <c r="U286" s="244">
        <f t="shared" si="165"/>
        <v>0</v>
      </c>
      <c r="V286" s="269">
        <f t="shared" si="166"/>
        <v>220000</v>
      </c>
      <c r="W286" s="9"/>
      <c r="X286" s="9"/>
      <c r="Y286" s="9"/>
      <c r="Z286" s="9"/>
      <c r="AA286" s="9"/>
      <c r="AB286" s="9">
        <f t="shared" si="164"/>
        <v>0</v>
      </c>
      <c r="AC286" s="9"/>
      <c r="AD286" s="9"/>
    </row>
    <row r="287" spans="1:30">
      <c r="A287" s="245"/>
      <c r="B287" s="247"/>
      <c r="C287" s="248" t="s">
        <v>228</v>
      </c>
      <c r="D287" s="249"/>
      <c r="E287" s="250">
        <f t="shared" si="165"/>
        <v>398010</v>
      </c>
      <c r="F287" s="250">
        <f t="shared" si="165"/>
        <v>170000</v>
      </c>
      <c r="G287" s="250">
        <f t="shared" si="165"/>
        <v>150000</v>
      </c>
      <c r="H287" s="250">
        <f t="shared" si="165"/>
        <v>150000</v>
      </c>
      <c r="I287" s="250">
        <f t="shared" si="165"/>
        <v>150000</v>
      </c>
      <c r="J287" s="250">
        <f t="shared" si="165"/>
        <v>180386.44</v>
      </c>
      <c r="K287" s="250" t="e">
        <f t="shared" si="165"/>
        <v>#REF!</v>
      </c>
      <c r="L287" s="250">
        <f t="shared" si="165"/>
        <v>250000</v>
      </c>
      <c r="M287" s="250">
        <f t="shared" si="165"/>
        <v>150000</v>
      </c>
      <c r="N287" s="250">
        <f t="shared" si="165"/>
        <v>170000</v>
      </c>
      <c r="O287" s="250">
        <f t="shared" si="165"/>
        <v>170000</v>
      </c>
      <c r="P287" s="250">
        <f t="shared" si="165"/>
        <v>170000</v>
      </c>
      <c r="Q287" s="250">
        <f t="shared" si="165"/>
        <v>200000</v>
      </c>
      <c r="R287" s="250">
        <f t="shared" si="165"/>
        <v>0</v>
      </c>
      <c r="S287" s="250">
        <f t="shared" si="165"/>
        <v>0</v>
      </c>
      <c r="T287" s="250">
        <f t="shared" si="165"/>
        <v>0</v>
      </c>
      <c r="U287" s="250">
        <f t="shared" si="165"/>
        <v>0</v>
      </c>
      <c r="V287" s="270">
        <f t="shared" si="166"/>
        <v>220000</v>
      </c>
      <c r="W287" s="9"/>
      <c r="X287" s="9"/>
      <c r="Y287" s="9"/>
      <c r="Z287" s="9"/>
      <c r="AA287" s="9"/>
      <c r="AB287" s="9">
        <f t="shared" si="164"/>
        <v>0</v>
      </c>
      <c r="AC287" s="9"/>
      <c r="AD287" s="9"/>
    </row>
    <row r="288" spans="1:30" s="2" customFormat="1">
      <c r="A288" s="173"/>
      <c r="B288" s="145"/>
      <c r="C288" s="146">
        <v>3</v>
      </c>
      <c r="D288" s="147" t="s">
        <v>11</v>
      </c>
      <c r="E288" s="148">
        <f t="shared" si="165"/>
        <v>398010</v>
      </c>
      <c r="F288" s="148">
        <f t="shared" si="165"/>
        <v>170000</v>
      </c>
      <c r="G288" s="148">
        <f t="shared" si="165"/>
        <v>150000</v>
      </c>
      <c r="H288" s="148">
        <f t="shared" si="165"/>
        <v>150000</v>
      </c>
      <c r="I288" s="148">
        <f t="shared" si="165"/>
        <v>150000</v>
      </c>
      <c r="J288" s="148">
        <f t="shared" si="165"/>
        <v>180386.44</v>
      </c>
      <c r="K288" s="148" t="e">
        <f t="shared" si="165"/>
        <v>#REF!</v>
      </c>
      <c r="L288" s="148">
        <f t="shared" si="165"/>
        <v>250000</v>
      </c>
      <c r="M288" s="148">
        <f t="shared" si="165"/>
        <v>150000</v>
      </c>
      <c r="N288" s="148">
        <f t="shared" si="165"/>
        <v>170000</v>
      </c>
      <c r="O288" s="148">
        <f t="shared" si="165"/>
        <v>170000</v>
      </c>
      <c r="P288" s="148">
        <f t="shared" si="165"/>
        <v>170000</v>
      </c>
      <c r="Q288" s="148">
        <f t="shared" si="165"/>
        <v>200000</v>
      </c>
      <c r="R288" s="148">
        <f t="shared" si="165"/>
        <v>0</v>
      </c>
      <c r="S288" s="148">
        <f t="shared" si="165"/>
        <v>0</v>
      </c>
      <c r="T288" s="148">
        <f t="shared" si="165"/>
        <v>0</v>
      </c>
      <c r="U288" s="148">
        <f t="shared" si="165"/>
        <v>0</v>
      </c>
      <c r="V288" s="271">
        <f t="shared" si="166"/>
        <v>220000</v>
      </c>
      <c r="W288" s="18"/>
      <c r="X288" s="18"/>
      <c r="Y288" s="18"/>
      <c r="Z288" s="18"/>
      <c r="AA288" s="18"/>
      <c r="AB288" s="9">
        <f t="shared" si="164"/>
        <v>0</v>
      </c>
      <c r="AC288" s="18"/>
      <c r="AD288" s="18"/>
    </row>
    <row r="289" spans="1:30" s="2" customFormat="1">
      <c r="A289" s="173"/>
      <c r="B289" s="145"/>
      <c r="C289" s="146">
        <v>38</v>
      </c>
      <c r="D289" s="147" t="s">
        <v>22</v>
      </c>
      <c r="E289" s="148">
        <f>SUM(E291)</f>
        <v>398010</v>
      </c>
      <c r="F289" s="148">
        <f>SUM(F291)</f>
        <v>170000</v>
      </c>
      <c r="G289" s="148">
        <f>SUM(G291)</f>
        <v>150000</v>
      </c>
      <c r="H289" s="148">
        <f>SUM(H291)</f>
        <v>150000</v>
      </c>
      <c r="I289" s="148">
        <f>SUM(I290)</f>
        <v>150000</v>
      </c>
      <c r="J289" s="148">
        <f t="shared" si="165"/>
        <v>180386.44</v>
      </c>
      <c r="K289" s="148" t="e">
        <f t="shared" si="165"/>
        <v>#REF!</v>
      </c>
      <c r="L289" s="148">
        <f t="shared" si="165"/>
        <v>250000</v>
      </c>
      <c r="M289" s="148">
        <f t="shared" si="165"/>
        <v>150000</v>
      </c>
      <c r="N289" s="148">
        <f t="shared" si="165"/>
        <v>170000</v>
      </c>
      <c r="O289" s="148">
        <f t="shared" si="165"/>
        <v>170000</v>
      </c>
      <c r="P289" s="148">
        <f t="shared" si="165"/>
        <v>170000</v>
      </c>
      <c r="Q289" s="148">
        <v>200000</v>
      </c>
      <c r="R289" s="148">
        <f t="shared" si="165"/>
        <v>0</v>
      </c>
      <c r="S289" s="148">
        <f t="shared" si="165"/>
        <v>0</v>
      </c>
      <c r="T289" s="148">
        <f t="shared" si="165"/>
        <v>0</v>
      </c>
      <c r="U289" s="148">
        <f t="shared" si="165"/>
        <v>0</v>
      </c>
      <c r="V289" s="231">
        <v>220000</v>
      </c>
      <c r="W289" s="18"/>
      <c r="X289" s="18"/>
      <c r="Y289" s="18"/>
      <c r="Z289" s="18"/>
      <c r="AA289" s="18"/>
      <c r="AB289" s="9">
        <f t="shared" si="164"/>
        <v>0</v>
      </c>
      <c r="AC289" s="18"/>
      <c r="AD289" s="18"/>
    </row>
    <row r="290" spans="1:30" s="2" customFormat="1">
      <c r="A290" s="173"/>
      <c r="B290" s="145"/>
      <c r="C290" s="146">
        <v>381</v>
      </c>
      <c r="D290" s="147" t="s">
        <v>133</v>
      </c>
      <c r="E290" s="148">
        <f t="shared" ref="E290:P290" si="167">SUM(E291)</f>
        <v>398010</v>
      </c>
      <c r="F290" s="148">
        <f t="shared" si="167"/>
        <v>170000</v>
      </c>
      <c r="G290" s="148">
        <f t="shared" si="167"/>
        <v>150000</v>
      </c>
      <c r="H290" s="148">
        <f t="shared" si="167"/>
        <v>150000</v>
      </c>
      <c r="I290" s="148">
        <f t="shared" si="167"/>
        <v>150000</v>
      </c>
      <c r="J290" s="148">
        <f t="shared" si="167"/>
        <v>180386.44</v>
      </c>
      <c r="K290" s="148" t="e">
        <f t="shared" si="167"/>
        <v>#REF!</v>
      </c>
      <c r="L290" s="148">
        <f t="shared" si="167"/>
        <v>250000</v>
      </c>
      <c r="M290" s="148">
        <f t="shared" si="167"/>
        <v>150000</v>
      </c>
      <c r="N290" s="148">
        <f t="shared" si="167"/>
        <v>170000</v>
      </c>
      <c r="O290" s="148">
        <f t="shared" si="167"/>
        <v>170000</v>
      </c>
      <c r="P290" s="148">
        <f t="shared" si="167"/>
        <v>170000</v>
      </c>
      <c r="Q290" s="148"/>
      <c r="R290" s="148"/>
      <c r="S290" s="148"/>
      <c r="T290" s="148"/>
      <c r="U290" s="148"/>
      <c r="V290" s="231"/>
      <c r="W290" s="18">
        <v>170000</v>
      </c>
      <c r="X290" s="18"/>
      <c r="Y290" s="18"/>
      <c r="Z290" s="18"/>
      <c r="AA290" s="18"/>
      <c r="AB290" s="9">
        <f t="shared" si="164"/>
        <v>170000</v>
      </c>
      <c r="AC290" s="18"/>
      <c r="AD290" s="18"/>
    </row>
    <row r="291" spans="1:30" hidden="1">
      <c r="A291" s="173"/>
      <c r="B291" s="150"/>
      <c r="C291" s="146">
        <v>38112</v>
      </c>
      <c r="D291" s="147" t="s">
        <v>82</v>
      </c>
      <c r="E291" s="148">
        <v>398010</v>
      </c>
      <c r="F291" s="148">
        <v>170000</v>
      </c>
      <c r="G291" s="148">
        <v>150000</v>
      </c>
      <c r="H291" s="148">
        <v>150000</v>
      </c>
      <c r="I291" s="148">
        <v>150000</v>
      </c>
      <c r="J291" s="148">
        <v>180386.44</v>
      </c>
      <c r="K291" s="148" t="e">
        <f>#REF!/H291*100</f>
        <v>#REF!</v>
      </c>
      <c r="L291" s="148">
        <v>250000</v>
      </c>
      <c r="M291" s="148">
        <v>150000</v>
      </c>
      <c r="N291" s="148">
        <v>170000</v>
      </c>
      <c r="O291" s="148">
        <v>170000</v>
      </c>
      <c r="P291" s="148">
        <v>170000</v>
      </c>
      <c r="Q291" s="148"/>
      <c r="R291" s="149"/>
      <c r="S291" s="149"/>
      <c r="T291" s="149"/>
      <c r="U291" s="149"/>
      <c r="V291" s="231"/>
      <c r="W291" s="9"/>
      <c r="X291" s="9"/>
      <c r="Y291" s="9"/>
      <c r="Z291" s="9"/>
      <c r="AA291" s="9"/>
      <c r="AB291" s="9">
        <f t="shared" si="164"/>
        <v>0</v>
      </c>
      <c r="AC291" s="9"/>
      <c r="AD291" s="9"/>
    </row>
    <row r="292" spans="1:30">
      <c r="A292" s="234" t="s">
        <v>305</v>
      </c>
      <c r="B292" s="235" t="s">
        <v>114</v>
      </c>
      <c r="C292" s="236" t="s">
        <v>306</v>
      </c>
      <c r="D292" s="237" t="s">
        <v>307</v>
      </c>
      <c r="E292" s="238" t="e">
        <f>SUM(E293+E349+E363+#REF!)</f>
        <v>#REF!</v>
      </c>
      <c r="F292" s="238" t="e">
        <f>SUM(F293+F349+F363+#REF!)</f>
        <v>#REF!</v>
      </c>
      <c r="G292" s="238" t="e">
        <f>SUM(G293+G349+G363+#REF!)</f>
        <v>#REF!</v>
      </c>
      <c r="H292" s="238" t="e">
        <f t="shared" ref="H292:V292" si="168">SUM(H293+H349+H363+H357+H375)</f>
        <v>#REF!</v>
      </c>
      <c r="I292" s="238" t="e">
        <f t="shared" si="168"/>
        <v>#REF!</v>
      </c>
      <c r="J292" s="238" t="e">
        <f t="shared" si="168"/>
        <v>#REF!</v>
      </c>
      <c r="K292" s="238" t="e">
        <f t="shared" si="168"/>
        <v>#REF!</v>
      </c>
      <c r="L292" s="238" t="e">
        <f t="shared" si="168"/>
        <v>#REF!</v>
      </c>
      <c r="M292" s="238">
        <f t="shared" si="168"/>
        <v>788000</v>
      </c>
      <c r="N292" s="238">
        <f t="shared" si="168"/>
        <v>669300</v>
      </c>
      <c r="O292" s="238">
        <f t="shared" si="168"/>
        <v>202750</v>
      </c>
      <c r="P292" s="238">
        <f t="shared" si="168"/>
        <v>755000</v>
      </c>
      <c r="Q292" s="238">
        <f t="shared" si="168"/>
        <v>766000</v>
      </c>
      <c r="R292" s="238">
        <f t="shared" si="168"/>
        <v>0</v>
      </c>
      <c r="S292" s="238">
        <f t="shared" si="168"/>
        <v>0</v>
      </c>
      <c r="T292" s="238">
        <f t="shared" si="168"/>
        <v>0</v>
      </c>
      <c r="U292" s="238">
        <f t="shared" si="168"/>
        <v>0</v>
      </c>
      <c r="V292" s="268">
        <f t="shared" si="168"/>
        <v>776000</v>
      </c>
      <c r="W292" s="9"/>
      <c r="X292" s="9"/>
      <c r="Y292" s="9"/>
      <c r="Z292" s="9"/>
      <c r="AA292" s="9"/>
      <c r="AB292" s="9">
        <f t="shared" si="164"/>
        <v>0</v>
      </c>
      <c r="AC292" s="9"/>
      <c r="AD292" s="9"/>
    </row>
    <row r="293" spans="1:30">
      <c r="A293" s="239" t="s">
        <v>427</v>
      </c>
      <c r="B293" s="241"/>
      <c r="C293" s="242" t="s">
        <v>30</v>
      </c>
      <c r="D293" s="243" t="s">
        <v>33</v>
      </c>
      <c r="E293" s="244" t="e">
        <f t="shared" ref="E293:T294" si="169">SUM(E294)</f>
        <v>#REF!</v>
      </c>
      <c r="F293" s="244" t="e">
        <f t="shared" si="169"/>
        <v>#REF!</v>
      </c>
      <c r="G293" s="244" t="e">
        <f t="shared" si="169"/>
        <v>#REF!</v>
      </c>
      <c r="H293" s="244" t="e">
        <f t="shared" si="169"/>
        <v>#REF!</v>
      </c>
      <c r="I293" s="244" t="e">
        <f t="shared" si="169"/>
        <v>#REF!</v>
      </c>
      <c r="J293" s="244" t="e">
        <f t="shared" si="169"/>
        <v>#REF!</v>
      </c>
      <c r="K293" s="244" t="e">
        <f t="shared" si="169"/>
        <v>#REF!</v>
      </c>
      <c r="L293" s="244" t="e">
        <f t="shared" si="169"/>
        <v>#REF!</v>
      </c>
      <c r="M293" s="244">
        <f t="shared" si="169"/>
        <v>788000</v>
      </c>
      <c r="N293" s="244">
        <f t="shared" si="169"/>
        <v>669300</v>
      </c>
      <c r="O293" s="244">
        <f t="shared" si="169"/>
        <v>202750</v>
      </c>
      <c r="P293" s="244">
        <f t="shared" si="169"/>
        <v>755000</v>
      </c>
      <c r="Q293" s="244">
        <f t="shared" si="169"/>
        <v>766000</v>
      </c>
      <c r="R293" s="244">
        <f t="shared" si="169"/>
        <v>0</v>
      </c>
      <c r="S293" s="244">
        <f t="shared" si="169"/>
        <v>0</v>
      </c>
      <c r="T293" s="244">
        <f t="shared" si="169"/>
        <v>0</v>
      </c>
      <c r="U293" s="244">
        <f t="shared" ref="U293:V294" si="170">SUM(U294)</f>
        <v>0</v>
      </c>
      <c r="V293" s="269">
        <f t="shared" si="170"/>
        <v>776000</v>
      </c>
      <c r="W293" s="9"/>
      <c r="X293" s="9"/>
      <c r="Y293" s="9"/>
      <c r="Z293" s="9"/>
      <c r="AA293" s="9"/>
      <c r="AB293" s="9">
        <f t="shared" si="164"/>
        <v>0</v>
      </c>
      <c r="AC293" s="9"/>
      <c r="AD293" s="9"/>
    </row>
    <row r="294" spans="1:30">
      <c r="A294" s="245"/>
      <c r="B294" s="247"/>
      <c r="C294" s="248" t="s">
        <v>151</v>
      </c>
      <c r="D294" s="249"/>
      <c r="E294" s="250" t="e">
        <f t="shared" si="169"/>
        <v>#REF!</v>
      </c>
      <c r="F294" s="250" t="e">
        <f t="shared" si="169"/>
        <v>#REF!</v>
      </c>
      <c r="G294" s="250" t="e">
        <f t="shared" si="169"/>
        <v>#REF!</v>
      </c>
      <c r="H294" s="250" t="e">
        <f t="shared" si="169"/>
        <v>#REF!</v>
      </c>
      <c r="I294" s="250" t="e">
        <f t="shared" si="169"/>
        <v>#REF!</v>
      </c>
      <c r="J294" s="250" t="e">
        <f t="shared" si="169"/>
        <v>#REF!</v>
      </c>
      <c r="K294" s="250" t="e">
        <f t="shared" si="169"/>
        <v>#REF!</v>
      </c>
      <c r="L294" s="250" t="e">
        <f t="shared" si="169"/>
        <v>#REF!</v>
      </c>
      <c r="M294" s="250">
        <f>SUM(M295+M317)</f>
        <v>788000</v>
      </c>
      <c r="N294" s="250">
        <f>SUM(N295+N317)</f>
        <v>669300</v>
      </c>
      <c r="O294" s="250">
        <f>SUM(O295+O317)</f>
        <v>202750</v>
      </c>
      <c r="P294" s="250">
        <f>SUM(P295+P317)</f>
        <v>755000</v>
      </c>
      <c r="Q294" s="250">
        <f t="shared" si="169"/>
        <v>766000</v>
      </c>
      <c r="R294" s="250">
        <f t="shared" si="169"/>
        <v>0</v>
      </c>
      <c r="S294" s="250">
        <f t="shared" si="169"/>
        <v>0</v>
      </c>
      <c r="T294" s="250">
        <f t="shared" si="169"/>
        <v>0</v>
      </c>
      <c r="U294" s="250">
        <f t="shared" si="170"/>
        <v>0</v>
      </c>
      <c r="V294" s="270">
        <f t="shared" si="170"/>
        <v>776000</v>
      </c>
      <c r="W294" s="9"/>
      <c r="X294" s="9"/>
      <c r="Y294" s="9">
        <v>755000</v>
      </c>
      <c r="Z294" s="9"/>
      <c r="AA294" s="9"/>
      <c r="AB294" s="9">
        <f t="shared" si="164"/>
        <v>755000</v>
      </c>
      <c r="AC294" s="9"/>
      <c r="AD294" s="9"/>
    </row>
    <row r="295" spans="1:30" s="2" customFormat="1">
      <c r="A295" s="173"/>
      <c r="B295" s="145"/>
      <c r="C295" s="146">
        <v>3</v>
      </c>
      <c r="D295" s="147" t="s">
        <v>11</v>
      </c>
      <c r="E295" s="148" t="e">
        <f t="shared" ref="E295:V295" si="171">SUM(E296+E304)</f>
        <v>#REF!</v>
      </c>
      <c r="F295" s="148" t="e">
        <f t="shared" si="171"/>
        <v>#REF!</v>
      </c>
      <c r="G295" s="148" t="e">
        <f t="shared" si="171"/>
        <v>#REF!</v>
      </c>
      <c r="H295" s="148" t="e">
        <f t="shared" si="171"/>
        <v>#REF!</v>
      </c>
      <c r="I295" s="148" t="e">
        <f t="shared" si="171"/>
        <v>#REF!</v>
      </c>
      <c r="J295" s="148" t="e">
        <f t="shared" si="171"/>
        <v>#REF!</v>
      </c>
      <c r="K295" s="148" t="e">
        <f t="shared" si="171"/>
        <v>#REF!</v>
      </c>
      <c r="L295" s="148" t="e">
        <f t="shared" si="171"/>
        <v>#REF!</v>
      </c>
      <c r="M295" s="148">
        <f t="shared" si="171"/>
        <v>768000</v>
      </c>
      <c r="N295" s="148">
        <f t="shared" ref="N295:P295" si="172">SUM(N296+N304)</f>
        <v>669300</v>
      </c>
      <c r="O295" s="148">
        <f t="shared" si="172"/>
        <v>202750</v>
      </c>
      <c r="P295" s="148">
        <f t="shared" si="172"/>
        <v>755000</v>
      </c>
      <c r="Q295" s="148">
        <f t="shared" si="171"/>
        <v>766000</v>
      </c>
      <c r="R295" s="148">
        <f t="shared" si="171"/>
        <v>0</v>
      </c>
      <c r="S295" s="148">
        <f t="shared" si="171"/>
        <v>0</v>
      </c>
      <c r="T295" s="148">
        <f t="shared" si="171"/>
        <v>0</v>
      </c>
      <c r="U295" s="148">
        <f t="shared" si="171"/>
        <v>0</v>
      </c>
      <c r="V295" s="271">
        <f t="shared" si="171"/>
        <v>776000</v>
      </c>
      <c r="W295" s="18"/>
      <c r="X295" s="18"/>
      <c r="Y295" s="18"/>
      <c r="Z295" s="18"/>
      <c r="AA295" s="18"/>
      <c r="AB295" s="9">
        <f t="shared" si="164"/>
        <v>0</v>
      </c>
      <c r="AC295" s="18"/>
      <c r="AD295" s="18"/>
    </row>
    <row r="296" spans="1:30" s="2" customFormat="1">
      <c r="A296" s="173"/>
      <c r="B296" s="145"/>
      <c r="C296" s="146">
        <v>31</v>
      </c>
      <c r="D296" s="147" t="s">
        <v>12</v>
      </c>
      <c r="E296" s="148" t="e">
        <f t="shared" ref="E296:M296" si="173">SUM(E297+E299+E301)</f>
        <v>#REF!</v>
      </c>
      <c r="F296" s="148" t="e">
        <f t="shared" si="173"/>
        <v>#REF!</v>
      </c>
      <c r="G296" s="148" t="e">
        <f t="shared" si="173"/>
        <v>#REF!</v>
      </c>
      <c r="H296" s="148">
        <f t="shared" si="173"/>
        <v>164700</v>
      </c>
      <c r="I296" s="148">
        <f t="shared" si="173"/>
        <v>81732</v>
      </c>
      <c r="J296" s="148">
        <f t="shared" si="173"/>
        <v>48555.49</v>
      </c>
      <c r="K296" s="148" t="e">
        <f t="shared" si="173"/>
        <v>#REF!</v>
      </c>
      <c r="L296" s="148">
        <f t="shared" si="173"/>
        <v>0</v>
      </c>
      <c r="M296" s="148">
        <f t="shared" si="173"/>
        <v>319300</v>
      </c>
      <c r="N296" s="148">
        <f t="shared" ref="N296:P296" si="174">SUM(N297+N299+N301)</f>
        <v>319300</v>
      </c>
      <c r="O296" s="148">
        <f t="shared" si="174"/>
        <v>179750</v>
      </c>
      <c r="P296" s="148">
        <f t="shared" si="174"/>
        <v>726000</v>
      </c>
      <c r="Q296" s="148">
        <v>726000</v>
      </c>
      <c r="R296" s="151"/>
      <c r="S296" s="151"/>
      <c r="T296" s="151"/>
      <c r="U296" s="151"/>
      <c r="V296" s="231">
        <v>726000</v>
      </c>
      <c r="W296" s="18"/>
      <c r="X296" s="18"/>
      <c r="Y296" s="18"/>
      <c r="Z296" s="18"/>
      <c r="AA296" s="18"/>
      <c r="AB296" s="9">
        <f t="shared" si="164"/>
        <v>0</v>
      </c>
      <c r="AC296" s="18"/>
      <c r="AD296" s="18"/>
    </row>
    <row r="297" spans="1:30" s="2" customFormat="1">
      <c r="A297" s="173"/>
      <c r="B297" s="145"/>
      <c r="C297" s="146">
        <v>311</v>
      </c>
      <c r="D297" s="147" t="s">
        <v>129</v>
      </c>
      <c r="E297" s="148" t="e">
        <f>SUM(#REF!)</f>
        <v>#REF!</v>
      </c>
      <c r="F297" s="148" t="e">
        <f>SUM(#REF!)</f>
        <v>#REF!</v>
      </c>
      <c r="G297" s="148" t="e">
        <f>SUM(#REF!)</f>
        <v>#REF!</v>
      </c>
      <c r="H297" s="148">
        <f t="shared" ref="H297:P297" si="175">SUM(H298:H298)</f>
        <v>0</v>
      </c>
      <c r="I297" s="148">
        <f t="shared" si="175"/>
        <v>0</v>
      </c>
      <c r="J297" s="148">
        <f t="shared" si="175"/>
        <v>0</v>
      </c>
      <c r="K297" s="148">
        <f t="shared" si="175"/>
        <v>0</v>
      </c>
      <c r="L297" s="148">
        <f t="shared" si="175"/>
        <v>0</v>
      </c>
      <c r="M297" s="148">
        <f t="shared" si="175"/>
        <v>293200</v>
      </c>
      <c r="N297" s="148">
        <f t="shared" si="175"/>
        <v>293200</v>
      </c>
      <c r="O297" s="148">
        <f t="shared" si="175"/>
        <v>150000</v>
      </c>
      <c r="P297" s="148">
        <f t="shared" si="175"/>
        <v>560000</v>
      </c>
      <c r="Q297" s="148"/>
      <c r="R297" s="151"/>
      <c r="S297" s="151"/>
      <c r="T297" s="151"/>
      <c r="U297" s="151"/>
      <c r="V297" s="231"/>
      <c r="W297" s="18"/>
      <c r="X297" s="18"/>
      <c r="Y297" s="18"/>
      <c r="Z297" s="18"/>
      <c r="AA297" s="18"/>
      <c r="AB297" s="9">
        <f t="shared" si="164"/>
        <v>0</v>
      </c>
      <c r="AC297" s="18"/>
      <c r="AD297" s="18"/>
    </row>
    <row r="298" spans="1:30" hidden="1">
      <c r="A298" s="173"/>
      <c r="B298" s="150"/>
      <c r="C298" s="146">
        <v>31111</v>
      </c>
      <c r="D298" s="147" t="s">
        <v>308</v>
      </c>
      <c r="E298" s="148"/>
      <c r="F298" s="148"/>
      <c r="G298" s="148"/>
      <c r="H298" s="148"/>
      <c r="I298" s="148"/>
      <c r="J298" s="148"/>
      <c r="K298" s="148"/>
      <c r="L298" s="148"/>
      <c r="M298" s="148">
        <v>293200</v>
      </c>
      <c r="N298" s="148">
        <v>293200</v>
      </c>
      <c r="O298" s="148">
        <v>150000</v>
      </c>
      <c r="P298" s="148">
        <v>560000</v>
      </c>
      <c r="Q298" s="148"/>
      <c r="R298" s="151"/>
      <c r="S298" s="151"/>
      <c r="T298" s="151"/>
      <c r="U298" s="151"/>
      <c r="V298" s="231"/>
      <c r="W298" s="9"/>
      <c r="X298" s="9"/>
      <c r="Y298" s="9"/>
      <c r="Z298" s="9"/>
      <c r="AA298" s="9"/>
      <c r="AB298" s="9">
        <f t="shared" si="164"/>
        <v>0</v>
      </c>
      <c r="AC298" s="9"/>
      <c r="AD298" s="9"/>
    </row>
    <row r="299" spans="1:30" s="2" customFormat="1">
      <c r="A299" s="173"/>
      <c r="B299" s="150"/>
      <c r="C299" s="146">
        <v>312</v>
      </c>
      <c r="D299" s="147" t="s">
        <v>13</v>
      </c>
      <c r="E299" s="148">
        <f t="shared" ref="E299:P299" si="176">SUM(E300)</f>
        <v>0</v>
      </c>
      <c r="F299" s="148">
        <f t="shared" si="176"/>
        <v>8000</v>
      </c>
      <c r="G299" s="148">
        <f t="shared" si="176"/>
        <v>12000</v>
      </c>
      <c r="H299" s="148">
        <f t="shared" si="176"/>
        <v>12000</v>
      </c>
      <c r="I299" s="148">
        <f t="shared" si="176"/>
        <v>10000</v>
      </c>
      <c r="J299" s="148">
        <f t="shared" si="176"/>
        <v>2400</v>
      </c>
      <c r="K299" s="148" t="e">
        <f t="shared" si="176"/>
        <v>#REF!</v>
      </c>
      <c r="L299" s="148">
        <f t="shared" si="176"/>
        <v>0</v>
      </c>
      <c r="M299" s="148">
        <f t="shared" si="176"/>
        <v>10000</v>
      </c>
      <c r="N299" s="148">
        <f t="shared" si="176"/>
        <v>10000</v>
      </c>
      <c r="O299" s="148">
        <f t="shared" si="176"/>
        <v>5000</v>
      </c>
      <c r="P299" s="148">
        <f t="shared" si="176"/>
        <v>5000</v>
      </c>
      <c r="Q299" s="148"/>
      <c r="R299" s="151"/>
      <c r="S299" s="151"/>
      <c r="T299" s="151"/>
      <c r="U299" s="151"/>
      <c r="V299" s="231"/>
      <c r="W299" s="18"/>
      <c r="X299" s="18"/>
      <c r="Y299" s="18"/>
      <c r="Z299" s="18"/>
      <c r="AA299" s="18"/>
      <c r="AB299" s="9">
        <f t="shared" si="164"/>
        <v>0</v>
      </c>
      <c r="AC299" s="18"/>
      <c r="AD299" s="18"/>
    </row>
    <row r="300" spans="1:30" hidden="1">
      <c r="A300" s="173"/>
      <c r="B300" s="150"/>
      <c r="C300" s="146">
        <v>31211</v>
      </c>
      <c r="D300" s="147" t="s">
        <v>13</v>
      </c>
      <c r="E300" s="148">
        <v>0</v>
      </c>
      <c r="F300" s="148">
        <v>8000</v>
      </c>
      <c r="G300" s="148">
        <v>12000</v>
      </c>
      <c r="H300" s="148">
        <v>12000</v>
      </c>
      <c r="I300" s="148">
        <v>10000</v>
      </c>
      <c r="J300" s="148">
        <v>2400</v>
      </c>
      <c r="K300" s="148" t="e">
        <f>#REF!/H300*100</f>
        <v>#REF!</v>
      </c>
      <c r="L300" s="148"/>
      <c r="M300" s="148">
        <v>10000</v>
      </c>
      <c r="N300" s="148">
        <v>10000</v>
      </c>
      <c r="O300" s="148">
        <v>5000</v>
      </c>
      <c r="P300" s="148">
        <v>5000</v>
      </c>
      <c r="Q300" s="148"/>
      <c r="R300" s="151"/>
      <c r="S300" s="151"/>
      <c r="T300" s="151"/>
      <c r="U300" s="151"/>
      <c r="V300" s="231">
        <f t="shared" ref="V300:V320" si="177">SUM(Q300/O300*100)</f>
        <v>0</v>
      </c>
      <c r="W300" s="9"/>
      <c r="X300" s="9"/>
      <c r="Y300" s="9"/>
      <c r="Z300" s="9"/>
      <c r="AA300" s="9"/>
      <c r="AB300" s="9">
        <f t="shared" si="164"/>
        <v>0</v>
      </c>
      <c r="AC300" s="9"/>
      <c r="AD300" s="9"/>
    </row>
    <row r="301" spans="1:30" s="2" customFormat="1">
      <c r="A301" s="173"/>
      <c r="B301" s="150"/>
      <c r="C301" s="146">
        <v>313</v>
      </c>
      <c r="D301" s="147" t="s">
        <v>130</v>
      </c>
      <c r="E301" s="148">
        <f t="shared" ref="E301:M301" si="178">SUM(E302:E303)</f>
        <v>108461.12</v>
      </c>
      <c r="F301" s="148">
        <f t="shared" si="178"/>
        <v>149000</v>
      </c>
      <c r="G301" s="148">
        <f t="shared" si="178"/>
        <v>152700</v>
      </c>
      <c r="H301" s="148">
        <f t="shared" si="178"/>
        <v>152700</v>
      </c>
      <c r="I301" s="148">
        <f t="shared" si="178"/>
        <v>71732</v>
      </c>
      <c r="J301" s="148">
        <f t="shared" si="178"/>
        <v>46155.49</v>
      </c>
      <c r="K301" s="148" t="e">
        <f t="shared" si="178"/>
        <v>#REF!</v>
      </c>
      <c r="L301" s="148">
        <f t="shared" si="178"/>
        <v>0</v>
      </c>
      <c r="M301" s="148">
        <f t="shared" si="178"/>
        <v>16100</v>
      </c>
      <c r="N301" s="148">
        <f t="shared" ref="N301:P301" si="179">SUM(N302:N303)</f>
        <v>16100</v>
      </c>
      <c r="O301" s="148">
        <f t="shared" si="179"/>
        <v>24750</v>
      </c>
      <c r="P301" s="148">
        <f t="shared" si="179"/>
        <v>161000</v>
      </c>
      <c r="Q301" s="148"/>
      <c r="R301" s="148"/>
      <c r="S301" s="148"/>
      <c r="T301" s="148"/>
      <c r="U301" s="148"/>
      <c r="V301" s="271"/>
      <c r="W301" s="18"/>
      <c r="X301" s="18"/>
      <c r="Y301" s="18"/>
      <c r="Z301" s="18"/>
      <c r="AA301" s="18"/>
      <c r="AB301" s="9">
        <f t="shared" si="164"/>
        <v>0</v>
      </c>
      <c r="AC301" s="18"/>
      <c r="AD301" s="18"/>
    </row>
    <row r="302" spans="1:30" hidden="1">
      <c r="A302" s="173"/>
      <c r="B302" s="150"/>
      <c r="C302" s="146">
        <v>31321</v>
      </c>
      <c r="D302" s="147" t="s">
        <v>14</v>
      </c>
      <c r="E302" s="148">
        <v>96829.84</v>
      </c>
      <c r="F302" s="148">
        <v>132500</v>
      </c>
      <c r="G302" s="148">
        <v>141200</v>
      </c>
      <c r="H302" s="148">
        <v>141200</v>
      </c>
      <c r="I302" s="148">
        <v>64642</v>
      </c>
      <c r="J302" s="148">
        <v>41593.18</v>
      </c>
      <c r="K302" s="148" t="e">
        <f>#REF!/H302*100</f>
        <v>#REF!</v>
      </c>
      <c r="L302" s="148"/>
      <c r="M302" s="148">
        <v>14500</v>
      </c>
      <c r="N302" s="148">
        <v>14500</v>
      </c>
      <c r="O302" s="148">
        <v>24750</v>
      </c>
      <c r="P302" s="148">
        <v>161000</v>
      </c>
      <c r="Q302" s="148"/>
      <c r="R302" s="151"/>
      <c r="S302" s="151"/>
      <c r="T302" s="151"/>
      <c r="U302" s="151"/>
      <c r="V302" s="231"/>
      <c r="W302" s="9"/>
      <c r="X302" s="9"/>
      <c r="Y302" s="9"/>
      <c r="Z302" s="9"/>
      <c r="AA302" s="9"/>
      <c r="AB302" s="9">
        <f t="shared" si="164"/>
        <v>0</v>
      </c>
      <c r="AC302" s="9"/>
      <c r="AD302" s="9"/>
    </row>
    <row r="303" spans="1:30" hidden="1">
      <c r="A303" s="173"/>
      <c r="B303" s="150"/>
      <c r="C303" s="146">
        <v>31331</v>
      </c>
      <c r="D303" s="147" t="s">
        <v>15</v>
      </c>
      <c r="E303" s="148">
        <v>11631.28</v>
      </c>
      <c r="F303" s="148">
        <v>16500</v>
      </c>
      <c r="G303" s="148">
        <v>11500</v>
      </c>
      <c r="H303" s="148">
        <v>11500</v>
      </c>
      <c r="I303" s="148">
        <v>7090</v>
      </c>
      <c r="J303" s="148">
        <v>4562.3100000000004</v>
      </c>
      <c r="K303" s="148" t="e">
        <f>#REF!/H303*100</f>
        <v>#REF!</v>
      </c>
      <c r="L303" s="148"/>
      <c r="M303" s="148">
        <v>1600</v>
      </c>
      <c r="N303" s="148">
        <v>1600</v>
      </c>
      <c r="O303" s="148"/>
      <c r="P303" s="148"/>
      <c r="Q303" s="148"/>
      <c r="R303" s="151"/>
      <c r="S303" s="151"/>
      <c r="T303" s="151"/>
      <c r="U303" s="151"/>
      <c r="V303" s="231"/>
      <c r="W303" s="9"/>
      <c r="X303" s="9"/>
      <c r="Y303" s="9"/>
      <c r="Z303" s="9"/>
      <c r="AA303" s="9"/>
      <c r="AB303" s="9">
        <f t="shared" si="164"/>
        <v>0</v>
      </c>
      <c r="AC303" s="9"/>
      <c r="AD303" s="9"/>
    </row>
    <row r="304" spans="1:30" s="2" customFormat="1">
      <c r="A304" s="173"/>
      <c r="B304" s="145"/>
      <c r="C304" s="146">
        <v>32</v>
      </c>
      <c r="D304" s="147" t="s">
        <v>16</v>
      </c>
      <c r="E304" s="148" t="e">
        <f>SUM(E305+E309+#REF!+E339)</f>
        <v>#REF!</v>
      </c>
      <c r="F304" s="148" t="e">
        <f>SUM(F305+F309+#REF!+F339)</f>
        <v>#REF!</v>
      </c>
      <c r="G304" s="148" t="e">
        <f>SUM(G305+G309+#REF!+G339)</f>
        <v>#REF!</v>
      </c>
      <c r="H304" s="148" t="e">
        <f>SUM(H305+H309+#REF!+H339)</f>
        <v>#REF!</v>
      </c>
      <c r="I304" s="148" t="e">
        <f>SUM(I305+I309+#REF!+I339+#REF!)</f>
        <v>#REF!</v>
      </c>
      <c r="J304" s="148" t="e">
        <f>SUM(J305+J309+#REF!+J339+#REF!)</f>
        <v>#REF!</v>
      </c>
      <c r="K304" s="148" t="e">
        <f>SUM(K305+K309+#REF!+K339+#REF!)</f>
        <v>#REF!</v>
      </c>
      <c r="L304" s="148" t="e">
        <f>SUM(L305+L309+L339+#REF!)</f>
        <v>#REF!</v>
      </c>
      <c r="M304" s="148">
        <f>SUM(M305+M310+M313+M315)</f>
        <v>448700</v>
      </c>
      <c r="N304" s="148">
        <f>SUM(N305+N310+N313+N315)</f>
        <v>350000</v>
      </c>
      <c r="O304" s="148">
        <f>SUM(O305+O310+O313+O315)</f>
        <v>23000</v>
      </c>
      <c r="P304" s="148">
        <f>SUM(P305+P310+P313+P315)</f>
        <v>29000</v>
      </c>
      <c r="Q304" s="148">
        <v>40000</v>
      </c>
      <c r="R304" s="148">
        <f t="shared" ref="R304:U304" si="180">SUM(R305+R310+R313+R315)</f>
        <v>0</v>
      </c>
      <c r="S304" s="148">
        <f t="shared" si="180"/>
        <v>0</v>
      </c>
      <c r="T304" s="148">
        <f t="shared" si="180"/>
        <v>0</v>
      </c>
      <c r="U304" s="148">
        <f t="shared" si="180"/>
        <v>0</v>
      </c>
      <c r="V304" s="271">
        <v>50000</v>
      </c>
      <c r="W304" s="18"/>
      <c r="X304" s="18"/>
      <c r="Y304" s="18"/>
      <c r="Z304" s="18"/>
      <c r="AA304" s="18"/>
      <c r="AB304" s="9">
        <f t="shared" si="164"/>
        <v>0</v>
      </c>
      <c r="AC304" s="18"/>
      <c r="AD304" s="18"/>
    </row>
    <row r="305" spans="1:30" s="2" customFormat="1">
      <c r="A305" s="173"/>
      <c r="B305" s="145"/>
      <c r="C305" s="146">
        <v>321</v>
      </c>
      <c r="D305" s="147" t="s">
        <v>167</v>
      </c>
      <c r="E305" s="148">
        <f t="shared" ref="E305:L305" si="181">SUM(E306:E308)</f>
        <v>29431</v>
      </c>
      <c r="F305" s="148">
        <f t="shared" si="181"/>
        <v>23000</v>
      </c>
      <c r="G305" s="148">
        <f t="shared" si="181"/>
        <v>24500</v>
      </c>
      <c r="H305" s="148">
        <f t="shared" si="181"/>
        <v>24500</v>
      </c>
      <c r="I305" s="148">
        <f t="shared" si="181"/>
        <v>22500</v>
      </c>
      <c r="J305" s="148">
        <f t="shared" si="181"/>
        <v>10729.72</v>
      </c>
      <c r="K305" s="148" t="e">
        <f t="shared" si="181"/>
        <v>#REF!</v>
      </c>
      <c r="L305" s="148">
        <f t="shared" si="181"/>
        <v>0</v>
      </c>
      <c r="M305" s="148">
        <f>SUM(M306:M309)</f>
        <v>71000</v>
      </c>
      <c r="N305" s="148">
        <f>SUM(N306:N309)</f>
        <v>51000</v>
      </c>
      <c r="O305" s="148">
        <f>SUM(O306:O309)</f>
        <v>16000</v>
      </c>
      <c r="P305" s="148">
        <f>SUM(P306:P309)</f>
        <v>16000</v>
      </c>
      <c r="Q305" s="148"/>
      <c r="R305" s="151"/>
      <c r="S305" s="151"/>
      <c r="T305" s="151"/>
      <c r="U305" s="151"/>
      <c r="V305" s="231"/>
      <c r="W305" s="18"/>
      <c r="X305" s="18"/>
      <c r="Y305" s="18"/>
      <c r="Z305" s="18"/>
      <c r="AA305" s="18"/>
      <c r="AB305" s="9">
        <f t="shared" si="164"/>
        <v>0</v>
      </c>
      <c r="AC305" s="18"/>
      <c r="AD305" s="18"/>
    </row>
    <row r="306" spans="1:30" hidden="1">
      <c r="A306" s="173"/>
      <c r="B306" s="150"/>
      <c r="C306" s="146">
        <v>32111</v>
      </c>
      <c r="D306" s="147" t="s">
        <v>90</v>
      </c>
      <c r="E306" s="148">
        <v>510</v>
      </c>
      <c r="F306" s="148">
        <v>1000</v>
      </c>
      <c r="G306" s="148">
        <v>2000</v>
      </c>
      <c r="H306" s="148">
        <v>2000</v>
      </c>
      <c r="I306" s="148">
        <v>2000</v>
      </c>
      <c r="J306" s="148"/>
      <c r="K306" s="148" t="e">
        <f>#REF!/H306*100</f>
        <v>#REF!</v>
      </c>
      <c r="L306" s="148"/>
      <c r="M306" s="148">
        <v>3000</v>
      </c>
      <c r="N306" s="148">
        <v>3000</v>
      </c>
      <c r="O306" s="148">
        <v>1000</v>
      </c>
      <c r="P306" s="148">
        <v>1000</v>
      </c>
      <c r="Q306" s="148"/>
      <c r="R306" s="151"/>
      <c r="S306" s="151"/>
      <c r="T306" s="151"/>
      <c r="U306" s="151"/>
      <c r="V306" s="231"/>
      <c r="W306" s="9"/>
      <c r="X306" s="9"/>
      <c r="Y306" s="9"/>
      <c r="Z306" s="9"/>
      <c r="AA306" s="9"/>
      <c r="AB306" s="9">
        <f t="shared" si="164"/>
        <v>0</v>
      </c>
      <c r="AC306" s="9"/>
      <c r="AD306" s="9"/>
    </row>
    <row r="307" spans="1:30" hidden="1">
      <c r="A307" s="159"/>
      <c r="B307" s="153"/>
      <c r="C307" s="146">
        <v>32115</v>
      </c>
      <c r="D307" s="147" t="s">
        <v>92</v>
      </c>
      <c r="E307" s="148">
        <v>2541.1999999999998</v>
      </c>
      <c r="F307" s="148">
        <v>2000</v>
      </c>
      <c r="G307" s="148">
        <v>2500</v>
      </c>
      <c r="H307" s="148">
        <v>2500</v>
      </c>
      <c r="I307" s="148">
        <v>2500</v>
      </c>
      <c r="J307" s="148">
        <v>56</v>
      </c>
      <c r="K307" s="148" t="e">
        <f>#REF!/H307*100</f>
        <v>#REF!</v>
      </c>
      <c r="L307" s="148"/>
      <c r="M307" s="148">
        <v>8000</v>
      </c>
      <c r="N307" s="148">
        <v>8000</v>
      </c>
      <c r="O307" s="148">
        <v>5000</v>
      </c>
      <c r="P307" s="148">
        <v>5000</v>
      </c>
      <c r="Q307" s="37"/>
      <c r="R307" s="151"/>
      <c r="S307" s="151"/>
      <c r="T307" s="151"/>
      <c r="U307" s="151"/>
      <c r="V307" s="231"/>
      <c r="W307" s="9"/>
      <c r="X307" s="9"/>
      <c r="Y307" s="9"/>
      <c r="Z307" s="9"/>
      <c r="AA307" s="9"/>
      <c r="AB307" s="9">
        <f t="shared" si="164"/>
        <v>0</v>
      </c>
      <c r="AC307" s="9"/>
      <c r="AD307" s="9"/>
    </row>
    <row r="308" spans="1:30" hidden="1">
      <c r="A308" s="159"/>
      <c r="B308" s="153"/>
      <c r="C308" s="146">
        <v>32121</v>
      </c>
      <c r="D308" s="147" t="s">
        <v>233</v>
      </c>
      <c r="E308" s="148">
        <v>26379.8</v>
      </c>
      <c r="F308" s="148">
        <v>20000</v>
      </c>
      <c r="G308" s="148">
        <v>20000</v>
      </c>
      <c r="H308" s="148">
        <v>20000</v>
      </c>
      <c r="I308" s="148">
        <v>18000</v>
      </c>
      <c r="J308" s="148">
        <v>10673.72</v>
      </c>
      <c r="K308" s="148" t="e">
        <f>#REF!/H308*100</f>
        <v>#REF!</v>
      </c>
      <c r="L308" s="148"/>
      <c r="M308" s="148">
        <v>10000</v>
      </c>
      <c r="N308" s="148">
        <v>10000</v>
      </c>
      <c r="O308" s="148">
        <v>5000</v>
      </c>
      <c r="P308" s="148">
        <v>5000</v>
      </c>
      <c r="Q308" s="37"/>
      <c r="R308" s="151"/>
      <c r="S308" s="151"/>
      <c r="T308" s="151"/>
      <c r="U308" s="151"/>
      <c r="V308" s="231"/>
      <c r="W308" s="9"/>
      <c r="X308" s="9"/>
      <c r="Y308" s="9"/>
      <c r="Z308" s="9"/>
      <c r="AA308" s="9"/>
      <c r="AB308" s="9">
        <f t="shared" si="164"/>
        <v>0</v>
      </c>
      <c r="AC308" s="9"/>
      <c r="AD308" s="9"/>
    </row>
    <row r="309" spans="1:30" hidden="1">
      <c r="A309" s="159"/>
      <c r="B309" s="153"/>
      <c r="C309" s="146">
        <v>32131</v>
      </c>
      <c r="D309" s="147" t="s">
        <v>17</v>
      </c>
      <c r="E309" s="148">
        <v>1670</v>
      </c>
      <c r="F309" s="148">
        <v>3000</v>
      </c>
      <c r="G309" s="148">
        <v>3000</v>
      </c>
      <c r="H309" s="148">
        <v>3000</v>
      </c>
      <c r="I309" s="148">
        <v>3000</v>
      </c>
      <c r="J309" s="148"/>
      <c r="K309" s="148" t="e">
        <f>#REF!/H309*100</f>
        <v>#REF!</v>
      </c>
      <c r="L309" s="148"/>
      <c r="M309" s="148">
        <v>50000</v>
      </c>
      <c r="N309" s="148">
        <v>30000</v>
      </c>
      <c r="O309" s="148">
        <v>5000</v>
      </c>
      <c r="P309" s="148">
        <v>5000</v>
      </c>
      <c r="Q309" s="37"/>
      <c r="R309" s="151"/>
      <c r="S309" s="151"/>
      <c r="T309" s="151"/>
      <c r="U309" s="151"/>
      <c r="V309" s="231"/>
      <c r="W309" s="9"/>
      <c r="X309" s="9"/>
      <c r="Y309" s="9"/>
      <c r="Z309" s="9"/>
      <c r="AA309" s="9"/>
      <c r="AB309" s="9">
        <f t="shared" si="164"/>
        <v>0</v>
      </c>
      <c r="AC309" s="9"/>
      <c r="AD309" s="9"/>
    </row>
    <row r="310" spans="1:30" s="2" customFormat="1">
      <c r="A310" s="159"/>
      <c r="B310" s="153"/>
      <c r="C310" s="146">
        <v>322</v>
      </c>
      <c r="D310" s="147" t="s">
        <v>168</v>
      </c>
      <c r="E310" s="148">
        <f t="shared" ref="E310:K310" si="182">SUM(E311:E319)</f>
        <v>260547.66000000003</v>
      </c>
      <c r="F310" s="148">
        <f t="shared" si="182"/>
        <v>13000</v>
      </c>
      <c r="G310" s="148">
        <f t="shared" si="182"/>
        <v>32000</v>
      </c>
      <c r="H310" s="148">
        <f t="shared" si="182"/>
        <v>32000</v>
      </c>
      <c r="I310" s="148">
        <f t="shared" si="182"/>
        <v>165000</v>
      </c>
      <c r="J310" s="148">
        <f t="shared" si="182"/>
        <v>579672.34</v>
      </c>
      <c r="K310" s="148" t="e">
        <f t="shared" si="182"/>
        <v>#REF!</v>
      </c>
      <c r="L310" s="148">
        <f>SUM(L311:L319)</f>
        <v>0</v>
      </c>
      <c r="M310" s="148">
        <f>SUM(M311:M312)</f>
        <v>55000</v>
      </c>
      <c r="N310" s="148">
        <f>SUM(N311:N312)</f>
        <v>35000</v>
      </c>
      <c r="O310" s="148">
        <f>SUM(O311:O312)</f>
        <v>7000</v>
      </c>
      <c r="P310" s="148">
        <f>SUM(P311:P312)</f>
        <v>13000</v>
      </c>
      <c r="Q310" s="148"/>
      <c r="R310" s="151"/>
      <c r="S310" s="151"/>
      <c r="T310" s="151"/>
      <c r="U310" s="151"/>
      <c r="V310" s="231"/>
      <c r="W310" s="18"/>
      <c r="X310" s="18"/>
      <c r="Y310" s="18"/>
      <c r="Z310" s="18"/>
      <c r="AA310" s="18"/>
      <c r="AB310" s="9">
        <f t="shared" si="164"/>
        <v>0</v>
      </c>
      <c r="AC310" s="18"/>
      <c r="AD310" s="18"/>
    </row>
    <row r="311" spans="1:30" hidden="1">
      <c r="A311" s="159"/>
      <c r="B311" s="153"/>
      <c r="C311" s="146">
        <v>32211</v>
      </c>
      <c r="D311" s="147" t="s">
        <v>18</v>
      </c>
      <c r="E311" s="148">
        <v>24260.17</v>
      </c>
      <c r="F311" s="148">
        <v>10000</v>
      </c>
      <c r="G311" s="148">
        <v>8000</v>
      </c>
      <c r="H311" s="148">
        <v>8000</v>
      </c>
      <c r="I311" s="148">
        <v>20000</v>
      </c>
      <c r="J311" s="148">
        <v>7183.39</v>
      </c>
      <c r="K311" s="148" t="e">
        <f>#REF!/H311*100</f>
        <v>#REF!</v>
      </c>
      <c r="L311" s="148"/>
      <c r="M311" s="148">
        <v>5000</v>
      </c>
      <c r="N311" s="148">
        <v>5000</v>
      </c>
      <c r="O311" s="148">
        <v>2000</v>
      </c>
      <c r="P311" s="148">
        <v>3000</v>
      </c>
      <c r="Q311" s="37"/>
      <c r="R311" s="151"/>
      <c r="S311" s="151"/>
      <c r="T311" s="151"/>
      <c r="U311" s="151"/>
      <c r="V311" s="231"/>
      <c r="W311" s="9"/>
      <c r="X311" s="9"/>
      <c r="Y311" s="9"/>
      <c r="Z311" s="9"/>
      <c r="AA311" s="9"/>
      <c r="AB311" s="9">
        <f t="shared" si="164"/>
        <v>0</v>
      </c>
      <c r="AC311" s="9"/>
      <c r="AD311" s="9"/>
    </row>
    <row r="312" spans="1:30" hidden="1">
      <c r="A312" s="159"/>
      <c r="B312" s="153"/>
      <c r="C312" s="146">
        <v>32211</v>
      </c>
      <c r="D312" s="147" t="s">
        <v>310</v>
      </c>
      <c r="E312" s="148">
        <v>5842.59</v>
      </c>
      <c r="F312" s="148">
        <v>3000</v>
      </c>
      <c r="G312" s="148">
        <v>3000</v>
      </c>
      <c r="H312" s="148">
        <v>3000</v>
      </c>
      <c r="I312" s="148">
        <v>5000</v>
      </c>
      <c r="J312" s="148">
        <v>2039.35</v>
      </c>
      <c r="K312" s="148" t="e">
        <f>#REF!/H312*100</f>
        <v>#REF!</v>
      </c>
      <c r="L312" s="148"/>
      <c r="M312" s="148">
        <v>50000</v>
      </c>
      <c r="N312" s="148">
        <v>30000</v>
      </c>
      <c r="O312" s="148">
        <v>5000</v>
      </c>
      <c r="P312" s="148">
        <v>10000</v>
      </c>
      <c r="Q312" s="37"/>
      <c r="R312" s="151"/>
      <c r="S312" s="151"/>
      <c r="T312" s="151"/>
      <c r="U312" s="151"/>
      <c r="V312" s="231"/>
      <c r="W312" s="9"/>
      <c r="X312" s="9"/>
      <c r="Y312" s="9"/>
      <c r="Z312" s="9"/>
      <c r="AA312" s="9"/>
      <c r="AB312" s="9">
        <f t="shared" si="164"/>
        <v>0</v>
      </c>
      <c r="AC312" s="9"/>
      <c r="AD312" s="9"/>
    </row>
    <row r="313" spans="1:30" s="2" customFormat="1">
      <c r="A313" s="159"/>
      <c r="B313" s="153"/>
      <c r="C313" s="146">
        <v>323</v>
      </c>
      <c r="D313" s="147" t="s">
        <v>311</v>
      </c>
      <c r="E313" s="148"/>
      <c r="F313" s="148"/>
      <c r="G313" s="148"/>
      <c r="H313" s="148"/>
      <c r="I313" s="148"/>
      <c r="J313" s="148"/>
      <c r="K313" s="148"/>
      <c r="L313" s="148"/>
      <c r="M313" s="148">
        <f>SUM(M314)</f>
        <v>80000</v>
      </c>
      <c r="N313" s="148">
        <f>SUM(N314)</f>
        <v>80000</v>
      </c>
      <c r="O313" s="148">
        <f>SUM(O314)</f>
        <v>0</v>
      </c>
      <c r="P313" s="148">
        <f>SUM(P314)</f>
        <v>0</v>
      </c>
      <c r="Q313" s="37"/>
      <c r="R313" s="151"/>
      <c r="S313" s="151"/>
      <c r="T313" s="151"/>
      <c r="U313" s="151"/>
      <c r="V313" s="231"/>
      <c r="W313" s="18"/>
      <c r="X313" s="18"/>
      <c r="Y313" s="18"/>
      <c r="Z313" s="18"/>
      <c r="AA313" s="18"/>
      <c r="AB313" s="9">
        <f t="shared" si="164"/>
        <v>0</v>
      </c>
      <c r="AC313" s="18"/>
      <c r="AD313" s="18"/>
    </row>
    <row r="314" spans="1:30" hidden="1">
      <c r="A314" s="159"/>
      <c r="B314" s="153"/>
      <c r="C314" s="146">
        <v>32371</v>
      </c>
      <c r="D314" s="147" t="s">
        <v>311</v>
      </c>
      <c r="E314" s="148"/>
      <c r="F314" s="148"/>
      <c r="G314" s="148"/>
      <c r="H314" s="148"/>
      <c r="I314" s="148"/>
      <c r="J314" s="148"/>
      <c r="K314" s="148"/>
      <c r="L314" s="148"/>
      <c r="M314" s="148">
        <v>80000</v>
      </c>
      <c r="N314" s="148">
        <v>80000</v>
      </c>
      <c r="O314" s="148"/>
      <c r="P314" s="148"/>
      <c r="Q314" s="37"/>
      <c r="R314" s="151"/>
      <c r="S314" s="151"/>
      <c r="T314" s="151"/>
      <c r="U314" s="151"/>
      <c r="V314" s="231"/>
      <c r="W314" s="9"/>
      <c r="X314" s="9"/>
      <c r="Y314" s="9"/>
      <c r="Z314" s="9"/>
      <c r="AA314" s="9"/>
      <c r="AB314" s="9">
        <f t="shared" si="164"/>
        <v>0</v>
      </c>
      <c r="AC314" s="9"/>
      <c r="AD314" s="9"/>
    </row>
    <row r="315" spans="1:30" s="2" customFormat="1" ht="13.8" thickBot="1">
      <c r="A315" s="275"/>
      <c r="B315" s="276"/>
      <c r="C315" s="277">
        <v>329</v>
      </c>
      <c r="D315" s="278" t="s">
        <v>19</v>
      </c>
      <c r="E315" s="279">
        <f t="shared" ref="E315:L315" si="183">SUM(E317:E322)</f>
        <v>131682.79999999999</v>
      </c>
      <c r="F315" s="279">
        <f t="shared" si="183"/>
        <v>0</v>
      </c>
      <c r="G315" s="279">
        <f t="shared" si="183"/>
        <v>12000</v>
      </c>
      <c r="H315" s="279">
        <f t="shared" si="183"/>
        <v>12000</v>
      </c>
      <c r="I315" s="279">
        <f t="shared" si="183"/>
        <v>80000</v>
      </c>
      <c r="J315" s="279">
        <f t="shared" si="183"/>
        <v>325971.20000000001</v>
      </c>
      <c r="K315" s="279" t="e">
        <f t="shared" si="183"/>
        <v>#REF!</v>
      </c>
      <c r="L315" s="279">
        <f t="shared" si="183"/>
        <v>0</v>
      </c>
      <c r="M315" s="279">
        <f>SUM(M316)</f>
        <v>242700</v>
      </c>
      <c r="N315" s="279">
        <f>SUM(N316)</f>
        <v>184000</v>
      </c>
      <c r="O315" s="279">
        <f>SUM(O316)</f>
        <v>0</v>
      </c>
      <c r="P315" s="279">
        <f>SUM(P316)</f>
        <v>0</v>
      </c>
      <c r="Q315" s="280"/>
      <c r="R315" s="281"/>
      <c r="S315" s="281"/>
      <c r="T315" s="281"/>
      <c r="U315" s="281"/>
      <c r="V315" s="282"/>
      <c r="W315" s="18"/>
      <c r="X315" s="18"/>
      <c r="Y315" s="18"/>
      <c r="Z315" s="18"/>
      <c r="AA315" s="18"/>
      <c r="AB315" s="9">
        <f t="shared" si="164"/>
        <v>0</v>
      </c>
      <c r="AC315" s="18"/>
      <c r="AD315" s="18"/>
    </row>
    <row r="316" spans="1:30" ht="13.8" hidden="1" thickBot="1">
      <c r="A316" s="257"/>
      <c r="B316" s="258"/>
      <c r="C316" s="259">
        <v>32991</v>
      </c>
      <c r="D316" s="260" t="s">
        <v>22</v>
      </c>
      <c r="E316" s="261"/>
      <c r="F316" s="261"/>
      <c r="G316" s="261"/>
      <c r="H316" s="261"/>
      <c r="I316" s="261"/>
      <c r="J316" s="261"/>
      <c r="K316" s="261"/>
      <c r="L316" s="261"/>
      <c r="M316" s="261">
        <v>242700</v>
      </c>
      <c r="N316" s="261">
        <v>184000</v>
      </c>
      <c r="O316" s="261"/>
      <c r="P316" s="261"/>
      <c r="Q316" s="262"/>
      <c r="R316" s="263"/>
      <c r="S316" s="263"/>
      <c r="T316" s="263"/>
      <c r="U316" s="263"/>
      <c r="V316" s="264"/>
      <c r="W316" s="9"/>
      <c r="X316" s="9"/>
      <c r="Y316" s="9"/>
      <c r="Z316" s="9"/>
      <c r="AA316" s="9"/>
      <c r="AB316" s="9"/>
      <c r="AC316" s="9"/>
      <c r="AD316" s="9"/>
    </row>
    <row r="317" spans="1:30" s="2" customFormat="1" hidden="1">
      <c r="A317" s="218"/>
      <c r="B317" s="219"/>
      <c r="C317" s="220">
        <v>4</v>
      </c>
      <c r="D317" s="221" t="s">
        <v>23</v>
      </c>
      <c r="E317" s="222">
        <f>SUM(E318)</f>
        <v>32920.699999999997</v>
      </c>
      <c r="F317" s="222">
        <f>SUM(F318)</f>
        <v>0</v>
      </c>
      <c r="G317" s="222">
        <f>SUM(G318)</f>
        <v>3000</v>
      </c>
      <c r="H317" s="222">
        <f>SUM(H318)</f>
        <v>3000</v>
      </c>
      <c r="I317" s="222">
        <f t="shared" ref="I317:O317" si="184">SUM(I318)</f>
        <v>20000</v>
      </c>
      <c r="J317" s="222">
        <f t="shared" si="184"/>
        <v>81492.800000000003</v>
      </c>
      <c r="K317" s="222" t="e">
        <f t="shared" si="184"/>
        <v>#REF!</v>
      </c>
      <c r="L317" s="222">
        <f t="shared" si="184"/>
        <v>0</v>
      </c>
      <c r="M317" s="222">
        <f t="shared" si="184"/>
        <v>20000</v>
      </c>
      <c r="N317" s="222">
        <f t="shared" si="184"/>
        <v>0</v>
      </c>
      <c r="O317" s="222">
        <f t="shared" si="184"/>
        <v>0</v>
      </c>
      <c r="P317" s="222"/>
      <c r="Q317" s="223"/>
      <c r="R317" s="224"/>
      <c r="S317" s="224"/>
      <c r="T317" s="224"/>
      <c r="U317" s="224"/>
      <c r="V317" s="225" t="e">
        <f t="shared" si="177"/>
        <v>#DIV/0!</v>
      </c>
      <c r="W317" s="18"/>
      <c r="X317" s="18"/>
      <c r="Y317" s="18"/>
      <c r="Z317" s="18"/>
      <c r="AA317" s="18"/>
      <c r="AB317" s="18"/>
      <c r="AC317" s="18"/>
      <c r="AD317" s="18"/>
    </row>
    <row r="318" spans="1:30" s="2" customFormat="1" hidden="1">
      <c r="A318" s="159"/>
      <c r="B318" s="153"/>
      <c r="C318" s="146">
        <v>42</v>
      </c>
      <c r="D318" s="147" t="s">
        <v>24</v>
      </c>
      <c r="E318" s="148">
        <f t="shared" ref="E318:O318" si="185">SUM(E319)</f>
        <v>32920.699999999997</v>
      </c>
      <c r="F318" s="148">
        <f t="shared" si="185"/>
        <v>0</v>
      </c>
      <c r="G318" s="148">
        <f t="shared" si="185"/>
        <v>3000</v>
      </c>
      <c r="H318" s="148">
        <f t="shared" si="185"/>
        <v>3000</v>
      </c>
      <c r="I318" s="148">
        <f t="shared" si="185"/>
        <v>20000</v>
      </c>
      <c r="J318" s="148">
        <f t="shared" si="185"/>
        <v>81492.800000000003</v>
      </c>
      <c r="K318" s="148" t="e">
        <f t="shared" si="185"/>
        <v>#REF!</v>
      </c>
      <c r="L318" s="148">
        <f t="shared" si="185"/>
        <v>0</v>
      </c>
      <c r="M318" s="148">
        <f t="shared" si="185"/>
        <v>20000</v>
      </c>
      <c r="N318" s="148">
        <f t="shared" si="185"/>
        <v>0</v>
      </c>
      <c r="O318" s="148">
        <f t="shared" si="185"/>
        <v>0</v>
      </c>
      <c r="P318" s="148"/>
      <c r="Q318" s="37"/>
      <c r="R318" s="151"/>
      <c r="S318" s="151"/>
      <c r="T318" s="151"/>
      <c r="U318" s="151"/>
      <c r="V318" s="203" t="e">
        <f t="shared" si="177"/>
        <v>#DIV/0!</v>
      </c>
      <c r="W318" s="18"/>
      <c r="X318" s="18"/>
      <c r="Y318" s="18"/>
      <c r="Z318" s="18"/>
      <c r="AA318" s="18"/>
      <c r="AB318" s="18"/>
      <c r="AC318" s="18"/>
      <c r="AD318" s="18"/>
    </row>
    <row r="319" spans="1:30" s="2" customFormat="1" hidden="1">
      <c r="A319" s="159"/>
      <c r="B319" s="153"/>
      <c r="C319" s="146">
        <v>422</v>
      </c>
      <c r="D319" s="147" t="s">
        <v>135</v>
      </c>
      <c r="E319" s="148">
        <f t="shared" ref="E319:O319" si="186">SUM(E320:E320)</f>
        <v>32920.699999999997</v>
      </c>
      <c r="F319" s="148">
        <f t="shared" si="186"/>
        <v>0</v>
      </c>
      <c r="G319" s="148">
        <f t="shared" si="186"/>
        <v>3000</v>
      </c>
      <c r="H319" s="148">
        <f t="shared" si="186"/>
        <v>3000</v>
      </c>
      <c r="I319" s="148">
        <f t="shared" si="186"/>
        <v>20000</v>
      </c>
      <c r="J319" s="148">
        <f t="shared" si="186"/>
        <v>81492.800000000003</v>
      </c>
      <c r="K319" s="148" t="e">
        <f t="shared" si="186"/>
        <v>#REF!</v>
      </c>
      <c r="L319" s="148">
        <f t="shared" si="186"/>
        <v>0</v>
      </c>
      <c r="M319" s="148">
        <f t="shared" si="186"/>
        <v>20000</v>
      </c>
      <c r="N319" s="148">
        <f t="shared" si="186"/>
        <v>0</v>
      </c>
      <c r="O319" s="148">
        <f t="shared" si="186"/>
        <v>0</v>
      </c>
      <c r="P319" s="148"/>
      <c r="Q319" s="37"/>
      <c r="R319" s="151"/>
      <c r="S319" s="151"/>
      <c r="T319" s="151"/>
      <c r="U319" s="151"/>
      <c r="V319" s="203" t="e">
        <f t="shared" si="177"/>
        <v>#DIV/0!</v>
      </c>
      <c r="W319" s="18"/>
      <c r="X319" s="18"/>
      <c r="Y319" s="18"/>
      <c r="Z319" s="18"/>
      <c r="AA319" s="18"/>
      <c r="AB319" s="18"/>
      <c r="AC319" s="18"/>
      <c r="AD319" s="18"/>
    </row>
    <row r="320" spans="1:30" ht="13.8" hidden="1" thickBot="1">
      <c r="A320" s="188"/>
      <c r="B320" s="189"/>
      <c r="C320" s="190">
        <v>42211</v>
      </c>
      <c r="D320" s="191" t="s">
        <v>309</v>
      </c>
      <c r="E320" s="192">
        <v>32920.699999999997</v>
      </c>
      <c r="F320" s="192">
        <v>0</v>
      </c>
      <c r="G320" s="192">
        <v>3000</v>
      </c>
      <c r="H320" s="192">
        <v>3000</v>
      </c>
      <c r="I320" s="192">
        <v>20000</v>
      </c>
      <c r="J320" s="192">
        <v>81492.800000000003</v>
      </c>
      <c r="K320" s="192" t="e">
        <f>#REF!/H320*100</f>
        <v>#REF!</v>
      </c>
      <c r="L320" s="192"/>
      <c r="M320" s="192">
        <v>20000</v>
      </c>
      <c r="N320" s="192"/>
      <c r="O320" s="192">
        <v>0</v>
      </c>
      <c r="P320" s="192"/>
      <c r="Q320" s="180"/>
      <c r="R320" s="204"/>
      <c r="S320" s="204"/>
      <c r="T320" s="204"/>
      <c r="U320" s="204"/>
      <c r="V320" s="205" t="e">
        <f t="shared" si="177"/>
        <v>#DIV/0!</v>
      </c>
      <c r="W320" s="9"/>
      <c r="X320" s="9"/>
      <c r="Y320" s="9"/>
      <c r="Z320" s="9"/>
      <c r="AA320" s="9"/>
      <c r="AB320" s="9"/>
      <c r="AC320" s="9"/>
      <c r="AD320" s="9"/>
    </row>
    <row r="321" spans="3:30" hidden="1">
      <c r="D321" s="74" t="s">
        <v>314</v>
      </c>
      <c r="M321" s="26">
        <v>535760</v>
      </c>
      <c r="O321" s="26">
        <v>191103.44</v>
      </c>
      <c r="Q321" s="26">
        <v>485000</v>
      </c>
      <c r="W321" s="9"/>
      <c r="X321" s="9"/>
      <c r="Y321" s="9"/>
      <c r="Z321" s="9"/>
      <c r="AA321" s="9"/>
      <c r="AB321" s="9"/>
      <c r="AC321" s="9"/>
      <c r="AD321" s="9"/>
    </row>
    <row r="322" spans="3:30">
      <c r="W322" s="9">
        <f>SUM(W13:W315)</f>
        <v>1662500</v>
      </c>
      <c r="X322" s="9">
        <f>SUM(X13:X315)</f>
        <v>0</v>
      </c>
      <c r="Y322" s="9">
        <f t="shared" ref="Y322:AA322" si="187">SUM(Y13:Y315)</f>
        <v>3896173</v>
      </c>
      <c r="Z322" s="9">
        <f t="shared" si="187"/>
        <v>85000</v>
      </c>
      <c r="AA322" s="9">
        <f t="shared" si="187"/>
        <v>716500</v>
      </c>
      <c r="AB322" s="9">
        <f>SUM(W322:AA322)</f>
        <v>6360173</v>
      </c>
      <c r="AC322" s="9"/>
      <c r="AD322" s="9"/>
    </row>
    <row r="323" spans="3:30">
      <c r="W323" s="9">
        <v>1662500</v>
      </c>
      <c r="X323" s="9">
        <v>666827</v>
      </c>
      <c r="Y323" s="9">
        <v>6896173</v>
      </c>
      <c r="Z323" s="9">
        <v>85000</v>
      </c>
      <c r="AA323" s="9">
        <v>716500</v>
      </c>
      <c r="AB323" s="9">
        <f>SUM(W323:AA323)</f>
        <v>10027000</v>
      </c>
    </row>
    <row r="324" spans="3:30">
      <c r="W324" s="9">
        <f>SUM(W322-W323)</f>
        <v>0</v>
      </c>
      <c r="X324" s="9"/>
      <c r="Y324" s="9">
        <f t="shared" ref="Y324:AA324" si="188">SUM(Y322-Y323)</f>
        <v>-3000000</v>
      </c>
      <c r="Z324" s="9">
        <f t="shared" si="188"/>
        <v>0</v>
      </c>
      <c r="AA324" s="9">
        <f t="shared" si="188"/>
        <v>0</v>
      </c>
    </row>
    <row r="326" spans="3:30" ht="13.8" thickBot="1"/>
    <row r="327" spans="3:30" ht="13.8" thickBot="1">
      <c r="C327" s="181"/>
      <c r="D327" s="184" t="s">
        <v>381</v>
      </c>
      <c r="E327" s="182"/>
      <c r="F327" s="182" t="s">
        <v>382</v>
      </c>
      <c r="G327" s="182"/>
      <c r="H327" s="182" t="s">
        <v>239</v>
      </c>
      <c r="I327" s="182" t="s">
        <v>240</v>
      </c>
      <c r="J327" s="182"/>
      <c r="K327" s="183"/>
      <c r="L327" s="183"/>
      <c r="M327" s="175" t="s">
        <v>260</v>
      </c>
      <c r="N327" s="175" t="s">
        <v>297</v>
      </c>
      <c r="O327" s="175" t="s">
        <v>298</v>
      </c>
      <c r="P327" s="175" t="s">
        <v>357</v>
      </c>
      <c r="Q327" s="175" t="s">
        <v>365</v>
      </c>
      <c r="R327" s="283"/>
      <c r="S327" s="283"/>
      <c r="T327" s="283"/>
      <c r="U327" s="283"/>
      <c r="V327" s="284" t="s">
        <v>422</v>
      </c>
      <c r="AB327" s="9"/>
    </row>
    <row r="328" spans="3:30">
      <c r="C328" s="285" t="s">
        <v>396</v>
      </c>
      <c r="D328" s="286" t="s">
        <v>383</v>
      </c>
      <c r="E328" s="200"/>
      <c r="F328" s="200">
        <v>2734000</v>
      </c>
      <c r="G328" s="200">
        <v>3443500</v>
      </c>
      <c r="H328" s="200">
        <v>1294854.03</v>
      </c>
      <c r="I328" s="200">
        <v>47.36</v>
      </c>
      <c r="J328" s="200"/>
      <c r="K328" s="223"/>
      <c r="L328" s="223"/>
      <c r="M328" s="223" t="e">
        <f t="shared" ref="M328:V328" si="189">SUM(M12+M24+M46+M54+M116+M122+M128+M138+M294+M32)</f>
        <v>#REF!</v>
      </c>
      <c r="N328" s="223">
        <f t="shared" si="189"/>
        <v>3081800</v>
      </c>
      <c r="O328" s="223">
        <f t="shared" si="189"/>
        <v>2861319</v>
      </c>
      <c r="P328" s="223">
        <f t="shared" si="189"/>
        <v>3091750</v>
      </c>
      <c r="Q328" s="223">
        <f t="shared" si="189"/>
        <v>3057000</v>
      </c>
      <c r="R328" s="223" t="e">
        <f t="shared" si="189"/>
        <v>#REF!</v>
      </c>
      <c r="S328" s="223" t="e">
        <f t="shared" si="189"/>
        <v>#REF!</v>
      </c>
      <c r="T328" s="223" t="e">
        <f t="shared" si="189"/>
        <v>#REF!</v>
      </c>
      <c r="U328" s="223" t="e">
        <f t="shared" si="189"/>
        <v>#REF!</v>
      </c>
      <c r="V328" s="287">
        <f t="shared" si="189"/>
        <v>3067000</v>
      </c>
    </row>
    <row r="329" spans="3:30">
      <c r="C329" s="288" t="s">
        <v>397</v>
      </c>
      <c r="D329" s="152" t="s">
        <v>384</v>
      </c>
      <c r="E329" s="34"/>
      <c r="F329" s="34">
        <v>85000</v>
      </c>
      <c r="G329" s="34">
        <v>85000</v>
      </c>
      <c r="H329" s="34">
        <v>0</v>
      </c>
      <c r="I329" s="34">
        <v>0</v>
      </c>
      <c r="J329" s="34"/>
      <c r="K329" s="37"/>
      <c r="L329" s="37"/>
      <c r="M329" s="37">
        <f>SUM(M147)</f>
        <v>100000</v>
      </c>
      <c r="N329" s="37">
        <f t="shared" ref="N329:V329" si="190">SUM(N147)</f>
        <v>120000</v>
      </c>
      <c r="O329" s="37">
        <f t="shared" si="190"/>
        <v>190000</v>
      </c>
      <c r="P329" s="37">
        <f t="shared" si="190"/>
        <v>190000</v>
      </c>
      <c r="Q329" s="37">
        <f t="shared" si="190"/>
        <v>200000</v>
      </c>
      <c r="R329" s="37">
        <f t="shared" si="190"/>
        <v>0</v>
      </c>
      <c r="S329" s="37">
        <f t="shared" si="190"/>
        <v>0</v>
      </c>
      <c r="T329" s="37">
        <f t="shared" si="190"/>
        <v>0</v>
      </c>
      <c r="U329" s="37">
        <f t="shared" si="190"/>
        <v>0</v>
      </c>
      <c r="V329" s="289">
        <f t="shared" si="190"/>
        <v>220000</v>
      </c>
    </row>
    <row r="330" spans="3:30">
      <c r="C330" s="288" t="s">
        <v>398</v>
      </c>
      <c r="D330" s="152" t="s">
        <v>385</v>
      </c>
      <c r="E330" s="34"/>
      <c r="F330" s="34">
        <v>8000</v>
      </c>
      <c r="G330" s="34">
        <v>30000</v>
      </c>
      <c r="H330" s="34">
        <v>9536.92</v>
      </c>
      <c r="I330" s="34">
        <v>119.21</v>
      </c>
      <c r="J330" s="34"/>
      <c r="K330" s="37"/>
      <c r="L330" s="37"/>
      <c r="M330" s="37">
        <f>SUM(M153)</f>
        <v>3000</v>
      </c>
      <c r="N330" s="37">
        <f t="shared" ref="N330:V330" si="191">SUM(N153)</f>
        <v>3000</v>
      </c>
      <c r="O330" s="37">
        <f t="shared" si="191"/>
        <v>3000</v>
      </c>
      <c r="P330" s="37">
        <f t="shared" si="191"/>
        <v>3000</v>
      </c>
      <c r="Q330" s="37">
        <f t="shared" si="191"/>
        <v>3000</v>
      </c>
      <c r="R330" s="37">
        <f t="shared" si="191"/>
        <v>0</v>
      </c>
      <c r="S330" s="37">
        <f t="shared" si="191"/>
        <v>0</v>
      </c>
      <c r="T330" s="37">
        <f t="shared" si="191"/>
        <v>0</v>
      </c>
      <c r="U330" s="37">
        <f t="shared" si="191"/>
        <v>0</v>
      </c>
      <c r="V330" s="289">
        <f t="shared" si="191"/>
        <v>3000</v>
      </c>
    </row>
    <row r="331" spans="3:30">
      <c r="C331" s="288" t="s">
        <v>406</v>
      </c>
      <c r="D331" s="152" t="s">
        <v>407</v>
      </c>
      <c r="E331" s="34"/>
      <c r="F331" s="34"/>
      <c r="G331" s="34"/>
      <c r="H331" s="34"/>
      <c r="I331" s="34"/>
      <c r="J331" s="34"/>
      <c r="K331" s="37"/>
      <c r="L331" s="37"/>
      <c r="M331" s="37">
        <f>SUM(M222)</f>
        <v>300000</v>
      </c>
      <c r="N331" s="37">
        <f t="shared" ref="N331:V331" si="192">SUM(N222)</f>
        <v>650000</v>
      </c>
      <c r="O331" s="37">
        <f t="shared" si="192"/>
        <v>250000</v>
      </c>
      <c r="P331" s="37">
        <f t="shared" si="192"/>
        <v>300000</v>
      </c>
      <c r="Q331" s="37">
        <f t="shared" si="192"/>
        <v>400000</v>
      </c>
      <c r="R331" s="37">
        <f t="shared" si="192"/>
        <v>0</v>
      </c>
      <c r="S331" s="37">
        <f t="shared" si="192"/>
        <v>0</v>
      </c>
      <c r="T331" s="37">
        <f t="shared" si="192"/>
        <v>0</v>
      </c>
      <c r="U331" s="37">
        <f t="shared" si="192"/>
        <v>0</v>
      </c>
      <c r="V331" s="289">
        <f t="shared" si="192"/>
        <v>500000</v>
      </c>
    </row>
    <row r="332" spans="3:30">
      <c r="C332" s="288" t="s">
        <v>408</v>
      </c>
      <c r="D332" s="152" t="s">
        <v>410</v>
      </c>
      <c r="E332" s="34"/>
      <c r="F332" s="34"/>
      <c r="G332" s="34"/>
      <c r="H332" s="34"/>
      <c r="I332" s="34"/>
      <c r="J332" s="34"/>
      <c r="K332" s="37"/>
      <c r="L332" s="37"/>
      <c r="M332" s="37" t="e">
        <f>SUM(#REF!)</f>
        <v>#REF!</v>
      </c>
      <c r="N332" s="37">
        <v>0</v>
      </c>
      <c r="O332" s="37">
        <v>0</v>
      </c>
      <c r="P332" s="37">
        <v>0</v>
      </c>
      <c r="Q332" s="37">
        <v>0</v>
      </c>
      <c r="R332" s="37" t="e">
        <f>SUM(#REF!)</f>
        <v>#REF!</v>
      </c>
      <c r="S332" s="37" t="e">
        <f>SUM(#REF!)</f>
        <v>#REF!</v>
      </c>
      <c r="T332" s="37" t="e">
        <f>SUM(#REF!)</f>
        <v>#REF!</v>
      </c>
      <c r="U332" s="37" t="e">
        <f>SUM(#REF!)</f>
        <v>#REF!</v>
      </c>
      <c r="V332" s="289">
        <v>0</v>
      </c>
    </row>
    <row r="333" spans="3:30">
      <c r="C333" s="288" t="s">
        <v>399</v>
      </c>
      <c r="D333" s="152" t="s">
        <v>386</v>
      </c>
      <c r="E333" s="34"/>
      <c r="F333" s="34">
        <v>50000</v>
      </c>
      <c r="G333" s="34">
        <v>50000</v>
      </c>
      <c r="H333" s="34">
        <v>8325</v>
      </c>
      <c r="I333" s="34">
        <v>16.649999999999999</v>
      </c>
      <c r="J333" s="34"/>
      <c r="K333" s="37"/>
      <c r="L333" s="37"/>
      <c r="M333" s="37">
        <f>SUM(M192)</f>
        <v>50000</v>
      </c>
      <c r="N333" s="37">
        <f t="shared" ref="N333:V333" si="193">SUM(N192)</f>
        <v>70000</v>
      </c>
      <c r="O333" s="37">
        <f t="shared" si="193"/>
        <v>70000</v>
      </c>
      <c r="P333" s="37">
        <f t="shared" si="193"/>
        <v>20000</v>
      </c>
      <c r="Q333" s="37">
        <f t="shared" si="193"/>
        <v>30000</v>
      </c>
      <c r="R333" s="37">
        <f t="shared" si="193"/>
        <v>0</v>
      </c>
      <c r="S333" s="37">
        <f t="shared" si="193"/>
        <v>0</v>
      </c>
      <c r="T333" s="37">
        <f t="shared" si="193"/>
        <v>0</v>
      </c>
      <c r="U333" s="37">
        <f t="shared" si="193"/>
        <v>0</v>
      </c>
      <c r="V333" s="289">
        <f t="shared" si="193"/>
        <v>40000</v>
      </c>
    </row>
    <row r="334" spans="3:30">
      <c r="C334" s="288" t="s">
        <v>400</v>
      </c>
      <c r="D334" s="152" t="s">
        <v>387</v>
      </c>
      <c r="E334" s="34"/>
      <c r="F334" s="34">
        <v>1450000</v>
      </c>
      <c r="G334" s="34">
        <v>2188000</v>
      </c>
      <c r="H334" s="34">
        <v>497062.69</v>
      </c>
      <c r="I334" s="34">
        <v>34.28</v>
      </c>
      <c r="J334" s="34"/>
      <c r="K334" s="37"/>
      <c r="L334" s="37"/>
      <c r="M334" s="37" t="e">
        <f t="shared" ref="M334:V334" si="194">SUM(M179+M199+M209+M216)</f>
        <v>#REF!</v>
      </c>
      <c r="N334" s="37">
        <f t="shared" si="194"/>
        <v>1115000</v>
      </c>
      <c r="O334" s="37">
        <f t="shared" si="194"/>
        <v>8311488</v>
      </c>
      <c r="P334" s="37">
        <f t="shared" si="194"/>
        <v>4745000</v>
      </c>
      <c r="Q334" s="37">
        <f t="shared" si="194"/>
        <v>3900000</v>
      </c>
      <c r="R334" s="37">
        <f t="shared" si="194"/>
        <v>0</v>
      </c>
      <c r="S334" s="37">
        <f t="shared" si="194"/>
        <v>0</v>
      </c>
      <c r="T334" s="37">
        <f t="shared" si="194"/>
        <v>0</v>
      </c>
      <c r="U334" s="37">
        <f t="shared" si="194"/>
        <v>0</v>
      </c>
      <c r="V334" s="289">
        <f t="shared" si="194"/>
        <v>5450000</v>
      </c>
    </row>
    <row r="335" spans="3:30">
      <c r="C335" s="288" t="s">
        <v>401</v>
      </c>
      <c r="D335" s="152" t="s">
        <v>388</v>
      </c>
      <c r="E335" s="34"/>
      <c r="F335" s="34">
        <v>213000</v>
      </c>
      <c r="G335" s="34">
        <v>213000</v>
      </c>
      <c r="H335" s="34">
        <v>102500</v>
      </c>
      <c r="I335" s="34">
        <v>48.12</v>
      </c>
      <c r="J335" s="34"/>
      <c r="K335" s="37"/>
      <c r="L335" s="37"/>
      <c r="M335" s="37">
        <f>SUM(M287)</f>
        <v>150000</v>
      </c>
      <c r="N335" s="37">
        <f t="shared" ref="N335:V335" si="195">SUM(N287)</f>
        <v>170000</v>
      </c>
      <c r="O335" s="37">
        <f t="shared" si="195"/>
        <v>170000</v>
      </c>
      <c r="P335" s="37">
        <f t="shared" si="195"/>
        <v>170000</v>
      </c>
      <c r="Q335" s="37">
        <f t="shared" si="195"/>
        <v>200000</v>
      </c>
      <c r="R335" s="37">
        <f t="shared" si="195"/>
        <v>0</v>
      </c>
      <c r="S335" s="37">
        <f t="shared" si="195"/>
        <v>0</v>
      </c>
      <c r="T335" s="37">
        <f t="shared" si="195"/>
        <v>0</v>
      </c>
      <c r="U335" s="37">
        <f t="shared" si="195"/>
        <v>0</v>
      </c>
      <c r="V335" s="289">
        <f t="shared" si="195"/>
        <v>220000</v>
      </c>
    </row>
    <row r="336" spans="3:30">
      <c r="C336" s="288" t="s">
        <v>402</v>
      </c>
      <c r="D336" s="152" t="s">
        <v>389</v>
      </c>
      <c r="E336" s="34"/>
      <c r="F336" s="34">
        <v>274000</v>
      </c>
      <c r="G336" s="34">
        <v>324000</v>
      </c>
      <c r="H336" s="34">
        <v>113500</v>
      </c>
      <c r="I336" s="34">
        <v>41.42</v>
      </c>
      <c r="J336" s="34"/>
      <c r="K336" s="37"/>
      <c r="L336" s="37"/>
      <c r="M336" s="37" t="e">
        <f>SUM(#REF!+M262+M268+M274+M280)</f>
        <v>#REF!</v>
      </c>
      <c r="N336" s="37">
        <f>SUM(N262+N268+N274+N280)</f>
        <v>170000</v>
      </c>
      <c r="O336" s="37">
        <f t="shared" ref="O336:V336" si="196">SUM(O262+O268+O274+O280)</f>
        <v>170000</v>
      </c>
      <c r="P336" s="37">
        <f t="shared" si="196"/>
        <v>160000</v>
      </c>
      <c r="Q336" s="37">
        <f t="shared" si="196"/>
        <v>215000</v>
      </c>
      <c r="R336" s="37">
        <f t="shared" si="196"/>
        <v>0</v>
      </c>
      <c r="S336" s="37">
        <f t="shared" si="196"/>
        <v>0</v>
      </c>
      <c r="T336" s="37">
        <f t="shared" si="196"/>
        <v>100</v>
      </c>
      <c r="U336" s="37">
        <f t="shared" si="196"/>
        <v>0</v>
      </c>
      <c r="V336" s="37">
        <f t="shared" si="196"/>
        <v>265000</v>
      </c>
    </row>
    <row r="337" spans="3:22">
      <c r="C337" s="288" t="s">
        <v>403</v>
      </c>
      <c r="D337" s="152" t="s">
        <v>390</v>
      </c>
      <c r="E337" s="34"/>
      <c r="F337" s="34">
        <v>55000</v>
      </c>
      <c r="G337" s="34">
        <v>115000</v>
      </c>
      <c r="H337" s="34">
        <v>111155</v>
      </c>
      <c r="I337" s="34">
        <v>202.1</v>
      </c>
      <c r="J337" s="34"/>
      <c r="K337" s="37"/>
      <c r="L337" s="37"/>
      <c r="M337" s="37">
        <f>SUM(M256)</f>
        <v>70000</v>
      </c>
      <c r="N337" s="37">
        <f t="shared" ref="N337:V337" si="197">SUM(N256)</f>
        <v>70000</v>
      </c>
      <c r="O337" s="37">
        <f t="shared" si="197"/>
        <v>70000</v>
      </c>
      <c r="P337" s="37">
        <f t="shared" si="197"/>
        <v>70000</v>
      </c>
      <c r="Q337" s="37">
        <f t="shared" si="197"/>
        <v>75000</v>
      </c>
      <c r="R337" s="37">
        <f t="shared" si="197"/>
        <v>0</v>
      </c>
      <c r="S337" s="37">
        <f t="shared" si="197"/>
        <v>0</v>
      </c>
      <c r="T337" s="37">
        <f t="shared" si="197"/>
        <v>0</v>
      </c>
      <c r="U337" s="37">
        <f t="shared" si="197"/>
        <v>0</v>
      </c>
      <c r="V337" s="289">
        <f t="shared" si="197"/>
        <v>80000</v>
      </c>
    </row>
    <row r="338" spans="3:22">
      <c r="C338" s="288" t="s">
        <v>404</v>
      </c>
      <c r="D338" s="152" t="s">
        <v>391</v>
      </c>
      <c r="E338" s="34"/>
      <c r="F338" s="34">
        <v>86000</v>
      </c>
      <c r="G338" s="34">
        <v>86000</v>
      </c>
      <c r="H338" s="34">
        <v>14032.5</v>
      </c>
      <c r="I338" s="34">
        <v>16.32</v>
      </c>
      <c r="J338" s="34"/>
      <c r="K338" s="37"/>
      <c r="L338" s="37"/>
      <c r="M338" s="37">
        <f>SUM(M161)</f>
        <v>145000</v>
      </c>
      <c r="N338" s="37">
        <f t="shared" ref="N338:V338" si="198">SUM(N161)</f>
        <v>127000</v>
      </c>
      <c r="O338" s="37">
        <f t="shared" si="198"/>
        <v>187000</v>
      </c>
      <c r="P338" s="37">
        <f t="shared" si="198"/>
        <v>170000</v>
      </c>
      <c r="Q338" s="37">
        <f t="shared" si="198"/>
        <v>190000</v>
      </c>
      <c r="R338" s="37">
        <f t="shared" si="198"/>
        <v>0</v>
      </c>
      <c r="S338" s="37">
        <f t="shared" si="198"/>
        <v>0</v>
      </c>
      <c r="T338" s="37">
        <f t="shared" si="198"/>
        <v>0</v>
      </c>
      <c r="U338" s="37">
        <f t="shared" si="198"/>
        <v>0</v>
      </c>
      <c r="V338" s="289">
        <f t="shared" si="198"/>
        <v>210000</v>
      </c>
    </row>
    <row r="339" spans="3:22">
      <c r="C339" s="288" t="s">
        <v>405</v>
      </c>
      <c r="D339" s="152" t="s">
        <v>392</v>
      </c>
      <c r="E339" s="34"/>
      <c r="F339" s="34">
        <v>35000</v>
      </c>
      <c r="G339" s="34">
        <v>35000</v>
      </c>
      <c r="H339" s="34">
        <v>3846.43</v>
      </c>
      <c r="I339" s="34">
        <v>10.99</v>
      </c>
      <c r="J339" s="34"/>
      <c r="K339" s="37"/>
      <c r="L339" s="37"/>
      <c r="M339" s="37">
        <f>SUM(M172)</f>
        <v>30000</v>
      </c>
      <c r="N339" s="37">
        <f t="shared" ref="N339:V339" si="199">SUM(N172)</f>
        <v>30000</v>
      </c>
      <c r="O339" s="37">
        <f t="shared" si="199"/>
        <v>30000</v>
      </c>
      <c r="P339" s="37">
        <f t="shared" si="199"/>
        <v>30000</v>
      </c>
      <c r="Q339" s="37">
        <f t="shared" si="199"/>
        <v>35000</v>
      </c>
      <c r="R339" s="37">
        <f t="shared" si="199"/>
        <v>0</v>
      </c>
      <c r="S339" s="37">
        <f t="shared" si="199"/>
        <v>0</v>
      </c>
      <c r="T339" s="37">
        <f t="shared" si="199"/>
        <v>0</v>
      </c>
      <c r="U339" s="37">
        <f t="shared" si="199"/>
        <v>0</v>
      </c>
      <c r="V339" s="289">
        <f t="shared" si="199"/>
        <v>40000</v>
      </c>
    </row>
    <row r="340" spans="3:22">
      <c r="C340" s="288" t="s">
        <v>409</v>
      </c>
      <c r="D340" s="152" t="s">
        <v>393</v>
      </c>
      <c r="E340" s="34"/>
      <c r="F340" s="34">
        <v>35000</v>
      </c>
      <c r="G340" s="34">
        <v>215000</v>
      </c>
      <c r="H340" s="34">
        <v>6000</v>
      </c>
      <c r="I340" s="34">
        <v>17.14</v>
      </c>
      <c r="J340" s="34"/>
      <c r="K340" s="37"/>
      <c r="L340" s="37"/>
      <c r="M340" s="37">
        <f>SUM(M243)</f>
        <v>15000</v>
      </c>
      <c r="N340" s="37">
        <f t="shared" ref="N340:V340" si="200">SUM(N243)</f>
        <v>40000</v>
      </c>
      <c r="O340" s="37">
        <f t="shared" si="200"/>
        <v>60000</v>
      </c>
      <c r="P340" s="37">
        <f t="shared" si="200"/>
        <v>65000</v>
      </c>
      <c r="Q340" s="37">
        <f t="shared" si="200"/>
        <v>70000</v>
      </c>
      <c r="R340" s="37">
        <f t="shared" si="200"/>
        <v>0</v>
      </c>
      <c r="S340" s="37">
        <f t="shared" si="200"/>
        <v>0</v>
      </c>
      <c r="T340" s="37">
        <f t="shared" si="200"/>
        <v>0</v>
      </c>
      <c r="U340" s="37">
        <f t="shared" si="200"/>
        <v>0</v>
      </c>
      <c r="V340" s="289">
        <f t="shared" si="200"/>
        <v>80000</v>
      </c>
    </row>
    <row r="341" spans="3:22" ht="13.8" thickBot="1">
      <c r="C341" s="290">
        <v>1070</v>
      </c>
      <c r="D341" s="291" t="s">
        <v>394</v>
      </c>
      <c r="E341" s="292"/>
      <c r="F341" s="292">
        <v>112000</v>
      </c>
      <c r="G341" s="292">
        <v>232000</v>
      </c>
      <c r="H341" s="292">
        <v>193608.16</v>
      </c>
      <c r="I341" s="292">
        <v>172.86</v>
      </c>
      <c r="J341" s="292"/>
      <c r="K341" s="293"/>
      <c r="L341" s="293"/>
      <c r="M341" s="293">
        <f>SUM(M229+M237+M249)</f>
        <v>240000</v>
      </c>
      <c r="N341" s="293">
        <f t="shared" ref="N341:V341" si="201">SUM(N229+N237+N249)</f>
        <v>372000</v>
      </c>
      <c r="O341" s="293">
        <f t="shared" si="201"/>
        <v>376084</v>
      </c>
      <c r="P341" s="293">
        <f t="shared" si="201"/>
        <v>345423</v>
      </c>
      <c r="Q341" s="293">
        <f t="shared" si="201"/>
        <v>355000</v>
      </c>
      <c r="R341" s="293">
        <f t="shared" si="201"/>
        <v>0</v>
      </c>
      <c r="S341" s="293">
        <f t="shared" si="201"/>
        <v>0</v>
      </c>
      <c r="T341" s="293">
        <f t="shared" si="201"/>
        <v>0</v>
      </c>
      <c r="U341" s="293">
        <f t="shared" si="201"/>
        <v>0</v>
      </c>
      <c r="V341" s="294">
        <f t="shared" si="201"/>
        <v>410000</v>
      </c>
    </row>
    <row r="342" spans="3:22" ht="13.8" thickBot="1">
      <c r="C342" s="295"/>
      <c r="D342" s="184" t="s">
        <v>395</v>
      </c>
      <c r="E342" s="296"/>
      <c r="F342" s="296">
        <v>5253000</v>
      </c>
      <c r="G342" s="296">
        <v>7132500</v>
      </c>
      <c r="H342" s="296">
        <v>2414805.34</v>
      </c>
      <c r="I342" s="296">
        <v>45.97</v>
      </c>
      <c r="J342" s="296"/>
      <c r="K342" s="297"/>
      <c r="L342" s="297"/>
      <c r="M342" s="297" t="e">
        <f>SUM(M328:M341)</f>
        <v>#REF!</v>
      </c>
      <c r="N342" s="297">
        <f t="shared" ref="N342:V342" si="202">SUM(N328:N341)</f>
        <v>6018800</v>
      </c>
      <c r="O342" s="297">
        <f t="shared" si="202"/>
        <v>12748891</v>
      </c>
      <c r="P342" s="297">
        <f t="shared" si="202"/>
        <v>9360173</v>
      </c>
      <c r="Q342" s="297">
        <f t="shared" si="202"/>
        <v>8730000</v>
      </c>
      <c r="R342" s="297" t="e">
        <f t="shared" si="202"/>
        <v>#REF!</v>
      </c>
      <c r="S342" s="297" t="e">
        <f t="shared" si="202"/>
        <v>#REF!</v>
      </c>
      <c r="T342" s="297" t="e">
        <f t="shared" si="202"/>
        <v>#REF!</v>
      </c>
      <c r="U342" s="297" t="e">
        <f t="shared" si="202"/>
        <v>#REF!</v>
      </c>
      <c r="V342" s="298">
        <f t="shared" si="202"/>
        <v>10585000</v>
      </c>
    </row>
  </sheetData>
  <phoneticPr fontId="0" type="noConversion"/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Y87"/>
  <sheetViews>
    <sheetView topLeftCell="H1" workbookViewId="0">
      <selection activeCell="I2" sqref="I2"/>
    </sheetView>
  </sheetViews>
  <sheetFormatPr defaultRowHeight="13.2"/>
  <cols>
    <col min="1" max="1" width="2.44140625" hidden="1" customWidth="1"/>
    <col min="2" max="4" width="2.5546875" hidden="1" customWidth="1"/>
    <col min="5" max="5" width="3" hidden="1" customWidth="1"/>
    <col min="6" max="6" width="2.6640625" hidden="1" customWidth="1"/>
    <col min="7" max="7" width="3.5546875" hidden="1" customWidth="1"/>
    <col min="8" max="8" width="7" style="1" customWidth="1"/>
    <col min="9" max="9" width="59.6640625" customWidth="1"/>
    <col min="10" max="10" width="11.6640625" style="9" hidden="1" customWidth="1"/>
    <col min="11" max="11" width="11.88671875" style="9" hidden="1" customWidth="1"/>
    <col min="12" max="12" width="11.5546875" style="9" hidden="1" customWidth="1"/>
    <col min="13" max="13" width="12.5546875" style="9" hidden="1" customWidth="1"/>
    <col min="14" max="14" width="14.109375" style="9" hidden="1" customWidth="1"/>
    <col min="15" max="15" width="12.33203125" style="9" hidden="1" customWidth="1"/>
    <col min="16" max="16" width="16.5546875" style="9" hidden="1" customWidth="1"/>
    <col min="17" max="17" width="7.44140625" style="9" hidden="1" customWidth="1"/>
    <col min="18" max="19" width="11.6640625" style="9" hidden="1" customWidth="1"/>
    <col min="20" max="20" width="11.6640625" style="9" customWidth="1"/>
    <col min="21" max="22" width="14.109375" style="9" customWidth="1"/>
    <col min="23" max="23" width="12.5546875" style="9" customWidth="1"/>
    <col min="24" max="24" width="8.33203125" style="40" hidden="1" customWidth="1"/>
    <col min="25" max="25" width="12.77734375" customWidth="1"/>
    <col min="26" max="26" width="12.44140625" customWidth="1"/>
    <col min="27" max="27" width="11.88671875" customWidth="1"/>
  </cols>
  <sheetData>
    <row r="1" spans="1:25" ht="17.399999999999999">
      <c r="A1" s="6" t="s">
        <v>0</v>
      </c>
      <c r="B1" s="7"/>
      <c r="H1" s="6"/>
      <c r="I1" s="7"/>
    </row>
    <row r="2" spans="1:25" ht="17.399999999999999">
      <c r="A2" s="6"/>
      <c r="B2" s="7"/>
      <c r="H2" s="6"/>
      <c r="I2" s="7" t="s">
        <v>249</v>
      </c>
      <c r="Y2" s="9"/>
    </row>
    <row r="4" spans="1:25" ht="9.75" customHeight="1" thickBot="1"/>
    <row r="5" spans="1:25" s="49" customFormat="1" ht="15.75" customHeight="1" thickBot="1">
      <c r="A5" s="16" t="s">
        <v>104</v>
      </c>
      <c r="B5" s="13" t="s">
        <v>106</v>
      </c>
      <c r="C5" s="13" t="s">
        <v>108</v>
      </c>
      <c r="D5" s="13" t="s">
        <v>105</v>
      </c>
      <c r="E5" s="13" t="s">
        <v>114</v>
      </c>
      <c r="F5" s="13" t="s">
        <v>107</v>
      </c>
      <c r="G5" s="27" t="s">
        <v>115</v>
      </c>
      <c r="H5" s="365" t="s">
        <v>41</v>
      </c>
      <c r="I5" s="366" t="s">
        <v>40</v>
      </c>
      <c r="J5" s="367" t="s">
        <v>119</v>
      </c>
      <c r="K5" s="367" t="s">
        <v>137</v>
      </c>
      <c r="L5" s="367" t="s">
        <v>141</v>
      </c>
      <c r="M5" s="368" t="s">
        <v>243</v>
      </c>
      <c r="N5" s="367" t="s">
        <v>239</v>
      </c>
      <c r="O5" s="369" t="s">
        <v>248</v>
      </c>
      <c r="P5" s="369" t="s">
        <v>239</v>
      </c>
      <c r="Q5" s="367" t="s">
        <v>240</v>
      </c>
      <c r="R5" s="367" t="s">
        <v>259</v>
      </c>
      <c r="S5" s="367" t="s">
        <v>260</v>
      </c>
      <c r="T5" s="367" t="s">
        <v>297</v>
      </c>
      <c r="U5" s="367" t="s">
        <v>298</v>
      </c>
      <c r="V5" s="367" t="s">
        <v>357</v>
      </c>
      <c r="W5" s="367" t="s">
        <v>365</v>
      </c>
      <c r="X5" s="370" t="s">
        <v>289</v>
      </c>
      <c r="Y5" s="371" t="s">
        <v>422</v>
      </c>
    </row>
    <row r="6" spans="1:25" ht="11.25" customHeight="1">
      <c r="A6" s="14"/>
      <c r="B6" s="15"/>
      <c r="C6" s="15"/>
      <c r="D6" s="15"/>
      <c r="E6" s="15"/>
      <c r="F6" s="15"/>
      <c r="G6" s="28"/>
      <c r="H6" s="50"/>
      <c r="I6" s="51"/>
      <c r="J6" s="52">
        <v>1</v>
      </c>
      <c r="K6" s="53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5"/>
      <c r="Y6" s="201"/>
    </row>
    <row r="7" spans="1:25">
      <c r="A7" s="56"/>
      <c r="B7" s="57"/>
      <c r="C7" s="57"/>
      <c r="D7" s="57"/>
      <c r="E7" s="57"/>
      <c r="F7" s="57"/>
      <c r="G7" s="58"/>
      <c r="H7" s="29"/>
      <c r="I7" s="24" t="s">
        <v>42</v>
      </c>
      <c r="J7" s="25" t="e">
        <f>SUM(J8+J79+#REF!)</f>
        <v>#REF!</v>
      </c>
      <c r="K7" s="25" t="e">
        <f t="shared" ref="K7:Y7" si="0">SUM(K8+K79)</f>
        <v>#REF!</v>
      </c>
      <c r="L7" s="25" t="e">
        <f t="shared" si="0"/>
        <v>#REF!</v>
      </c>
      <c r="M7" s="25" t="e">
        <f t="shared" si="0"/>
        <v>#REF!</v>
      </c>
      <c r="N7" s="25" t="e">
        <f t="shared" si="0"/>
        <v>#REF!</v>
      </c>
      <c r="O7" s="25" t="e">
        <f t="shared" si="0"/>
        <v>#REF!</v>
      </c>
      <c r="P7" s="25" t="e">
        <f t="shared" si="0"/>
        <v>#REF!</v>
      </c>
      <c r="Q7" s="25" t="e">
        <f t="shared" si="0"/>
        <v>#REF!</v>
      </c>
      <c r="R7" s="25">
        <f t="shared" si="0"/>
        <v>4434300</v>
      </c>
      <c r="S7" s="25">
        <f t="shared" si="0"/>
        <v>6232800</v>
      </c>
      <c r="T7" s="25">
        <f t="shared" si="0"/>
        <v>6329800</v>
      </c>
      <c r="U7" s="25">
        <f t="shared" si="0"/>
        <v>12939994.439999999</v>
      </c>
      <c r="V7" s="25">
        <f t="shared" si="0"/>
        <v>10027000</v>
      </c>
      <c r="W7" s="25">
        <f t="shared" si="0"/>
        <v>9908645</v>
      </c>
      <c r="X7" s="25">
        <f t="shared" si="0"/>
        <v>0</v>
      </c>
      <c r="Y7" s="373">
        <f t="shared" si="0"/>
        <v>10270000</v>
      </c>
    </row>
    <row r="8" spans="1:25" s="2" customFormat="1">
      <c r="A8" s="154"/>
      <c r="B8" s="155"/>
      <c r="C8" s="155"/>
      <c r="D8" s="155"/>
      <c r="E8" s="155"/>
      <c r="F8" s="155"/>
      <c r="G8" s="156"/>
      <c r="H8" s="36">
        <v>6</v>
      </c>
      <c r="I8" s="157"/>
      <c r="J8" s="37" t="e">
        <f t="shared" ref="J8:X8" si="1">SUM(J9+J30+J52+J63)</f>
        <v>#REF!</v>
      </c>
      <c r="K8" s="37" t="e">
        <f t="shared" si="1"/>
        <v>#REF!</v>
      </c>
      <c r="L8" s="37" t="e">
        <f t="shared" si="1"/>
        <v>#REF!</v>
      </c>
      <c r="M8" s="37" t="e">
        <f t="shared" si="1"/>
        <v>#REF!</v>
      </c>
      <c r="N8" s="37" t="e">
        <f t="shared" si="1"/>
        <v>#REF!</v>
      </c>
      <c r="O8" s="37" t="e">
        <f t="shared" si="1"/>
        <v>#REF!</v>
      </c>
      <c r="P8" s="37" t="e">
        <f t="shared" si="1"/>
        <v>#REF!</v>
      </c>
      <c r="Q8" s="37" t="e">
        <f t="shared" si="1"/>
        <v>#REF!</v>
      </c>
      <c r="R8" s="37">
        <f t="shared" si="1"/>
        <v>3864500</v>
      </c>
      <c r="S8" s="37">
        <f t="shared" si="1"/>
        <v>5592800</v>
      </c>
      <c r="T8" s="37">
        <f t="shared" si="1"/>
        <v>5929800</v>
      </c>
      <c r="U8" s="37">
        <f t="shared" si="1"/>
        <v>12539994.439999999</v>
      </c>
      <c r="V8" s="37">
        <f t="shared" si="1"/>
        <v>9827000</v>
      </c>
      <c r="W8" s="37">
        <v>9688645</v>
      </c>
      <c r="X8" s="37">
        <f t="shared" si="1"/>
        <v>0</v>
      </c>
      <c r="Y8" s="227">
        <v>10040000</v>
      </c>
    </row>
    <row r="9" spans="1:25" s="2" customFormat="1">
      <c r="A9" s="159"/>
      <c r="B9" s="152"/>
      <c r="C9" s="152"/>
      <c r="D9" s="152"/>
      <c r="E9" s="152"/>
      <c r="F9" s="152"/>
      <c r="G9" s="160"/>
      <c r="H9" s="36">
        <v>61</v>
      </c>
      <c r="I9" s="157" t="s">
        <v>43</v>
      </c>
      <c r="J9" s="37" t="e">
        <f t="shared" ref="J9:T9" si="2">SUM(J10+J22+J25)</f>
        <v>#REF!</v>
      </c>
      <c r="K9" s="37" t="e">
        <f t="shared" si="2"/>
        <v>#REF!</v>
      </c>
      <c r="L9" s="37" t="e">
        <f t="shared" si="2"/>
        <v>#REF!</v>
      </c>
      <c r="M9" s="37" t="e">
        <f t="shared" si="2"/>
        <v>#REF!</v>
      </c>
      <c r="N9" s="37" t="e">
        <f t="shared" si="2"/>
        <v>#REF!</v>
      </c>
      <c r="O9" s="37" t="e">
        <f t="shared" si="2"/>
        <v>#REF!</v>
      </c>
      <c r="P9" s="37" t="e">
        <f t="shared" si="2"/>
        <v>#REF!</v>
      </c>
      <c r="Q9" s="37" t="e">
        <f t="shared" si="2"/>
        <v>#REF!</v>
      </c>
      <c r="R9" s="37">
        <f t="shared" si="2"/>
        <v>1188000</v>
      </c>
      <c r="S9" s="37">
        <f t="shared" si="2"/>
        <v>1349300</v>
      </c>
      <c r="T9" s="37">
        <f t="shared" si="2"/>
        <v>3980000</v>
      </c>
      <c r="U9" s="37">
        <f>SUM(U10+U22+U25)</f>
        <v>4436000</v>
      </c>
      <c r="V9" s="37">
        <f>SUM(V10+V22+V25)</f>
        <v>1655000</v>
      </c>
      <c r="W9" s="37">
        <v>1800000</v>
      </c>
      <c r="X9" s="37"/>
      <c r="Y9" s="227">
        <v>1820000</v>
      </c>
    </row>
    <row r="10" spans="1:25" s="2" customFormat="1">
      <c r="A10" s="159"/>
      <c r="B10" s="152"/>
      <c r="C10" s="152"/>
      <c r="D10" s="152"/>
      <c r="E10" s="152"/>
      <c r="F10" s="152"/>
      <c r="G10" s="160"/>
      <c r="H10" s="35">
        <v>611</v>
      </c>
      <c r="I10" s="152" t="s">
        <v>323</v>
      </c>
      <c r="J10" s="34" t="e">
        <f>SUM(J11+J15+J18+#REF!+J20)</f>
        <v>#REF!</v>
      </c>
      <c r="K10" s="34" t="e">
        <f>SUM(K11+K15+K18+#REF!+K20)</f>
        <v>#REF!</v>
      </c>
      <c r="L10" s="34" t="e">
        <f>SUM(L11+L15+L18+#REF!+L20)</f>
        <v>#REF!</v>
      </c>
      <c r="M10" s="34" t="e">
        <f>SUM(M11+M15+M18+#REF!+M20)</f>
        <v>#REF!</v>
      </c>
      <c r="N10" s="34" t="e">
        <f>SUM(N11+N15+N18+#REF!+N20)</f>
        <v>#REF!</v>
      </c>
      <c r="O10" s="34" t="e">
        <f>SUM(O11+O15+O18+#REF!+O20)</f>
        <v>#REF!</v>
      </c>
      <c r="P10" s="34" t="e">
        <f>SUM(P11+P15+P18+#REF!+P20)</f>
        <v>#REF!</v>
      </c>
      <c r="Q10" s="34" t="e">
        <f>SUM(Q11+Q15+Q18+#REF!+Q20)</f>
        <v>#REF!</v>
      </c>
      <c r="R10" s="34">
        <f>SUM(R11+R15+R18+R20)</f>
        <v>970000</v>
      </c>
      <c r="S10" s="34">
        <f>SUM(S11+S15+S18+S20)</f>
        <v>1144300</v>
      </c>
      <c r="T10" s="34">
        <f t="shared" ref="T10:V10" si="3">SUM(T11+T15+T18+T20)</f>
        <v>3795000</v>
      </c>
      <c r="U10" s="34">
        <f t="shared" si="3"/>
        <v>4271000</v>
      </c>
      <c r="V10" s="34">
        <f t="shared" si="3"/>
        <v>1515000</v>
      </c>
      <c r="W10" s="34"/>
      <c r="X10" s="34"/>
      <c r="Y10" s="227"/>
    </row>
    <row r="11" spans="1:25" hidden="1">
      <c r="A11" s="65" t="s">
        <v>104</v>
      </c>
      <c r="B11" s="60"/>
      <c r="C11" s="60"/>
      <c r="D11" s="60"/>
      <c r="E11" s="60"/>
      <c r="F11" s="60"/>
      <c r="G11" s="61"/>
      <c r="H11" s="63">
        <v>6111</v>
      </c>
      <c r="I11" s="60" t="s">
        <v>46</v>
      </c>
      <c r="J11" s="64">
        <f t="shared" ref="J11:R11" si="4">SUM(J12)</f>
        <v>1713113.72</v>
      </c>
      <c r="K11" s="64">
        <f t="shared" si="4"/>
        <v>1600000</v>
      </c>
      <c r="L11" s="64">
        <f t="shared" si="4"/>
        <v>1600000</v>
      </c>
      <c r="M11" s="64">
        <f t="shared" si="4"/>
        <v>1600000</v>
      </c>
      <c r="N11" s="64">
        <f t="shared" si="4"/>
        <v>700997.77</v>
      </c>
      <c r="O11" s="64">
        <f t="shared" si="4"/>
        <v>1300000</v>
      </c>
      <c r="P11" s="64">
        <f t="shared" si="4"/>
        <v>528992.97</v>
      </c>
      <c r="Q11" s="64">
        <f t="shared" si="4"/>
        <v>43.812360625000004</v>
      </c>
      <c r="R11" s="64">
        <f t="shared" si="4"/>
        <v>850000</v>
      </c>
      <c r="S11" s="64">
        <f>SUM(S12:S14)</f>
        <v>1024300</v>
      </c>
      <c r="T11" s="64">
        <f>SUM(T12:T14)</f>
        <v>3650000</v>
      </c>
      <c r="U11" s="64">
        <f>SUM(U12:U14)</f>
        <v>4131000</v>
      </c>
      <c r="V11" s="64">
        <f>SUM(V12:V14)</f>
        <v>1370000</v>
      </c>
      <c r="W11" s="64"/>
      <c r="X11" s="64"/>
      <c r="Y11" s="227"/>
    </row>
    <row r="12" spans="1:25" hidden="1">
      <c r="A12" s="65"/>
      <c r="B12" s="60"/>
      <c r="C12" s="60"/>
      <c r="D12" s="60"/>
      <c r="E12" s="60"/>
      <c r="F12" s="60"/>
      <c r="G12" s="61"/>
      <c r="H12" s="63">
        <v>61111</v>
      </c>
      <c r="I12" s="60" t="s">
        <v>45</v>
      </c>
      <c r="J12" s="64">
        <v>1713113.72</v>
      </c>
      <c r="K12" s="64">
        <v>1600000</v>
      </c>
      <c r="L12" s="17">
        <v>1600000</v>
      </c>
      <c r="M12" s="23">
        <v>1600000</v>
      </c>
      <c r="N12" s="17">
        <v>700997.77</v>
      </c>
      <c r="O12" s="17">
        <v>1300000</v>
      </c>
      <c r="P12" s="17">
        <v>528992.97</v>
      </c>
      <c r="Q12" s="17">
        <f>N12/M12*100</f>
        <v>43.812360625000004</v>
      </c>
      <c r="R12" s="17">
        <v>850000</v>
      </c>
      <c r="S12" s="17">
        <v>1024300</v>
      </c>
      <c r="T12" s="17">
        <v>900000</v>
      </c>
      <c r="U12" s="17">
        <v>1052000</v>
      </c>
      <c r="V12" s="17">
        <v>1300000</v>
      </c>
      <c r="W12" s="17"/>
      <c r="X12" s="46"/>
      <c r="Y12" s="227"/>
    </row>
    <row r="13" spans="1:25" hidden="1">
      <c r="A13" s="65"/>
      <c r="B13" s="60"/>
      <c r="C13" s="60"/>
      <c r="D13" s="60"/>
      <c r="E13" s="60"/>
      <c r="F13" s="60"/>
      <c r="G13" s="61"/>
      <c r="H13" s="63">
        <v>61117</v>
      </c>
      <c r="I13" s="47" t="s">
        <v>120</v>
      </c>
      <c r="J13" s="64"/>
      <c r="K13" s="64"/>
      <c r="L13" s="17"/>
      <c r="M13" s="23"/>
      <c r="N13" s="17"/>
      <c r="O13" s="17"/>
      <c r="P13" s="17"/>
      <c r="Q13" s="17"/>
      <c r="R13" s="17"/>
      <c r="S13" s="17"/>
      <c r="T13" s="17">
        <v>67000</v>
      </c>
      <c r="U13" s="17">
        <v>70000</v>
      </c>
      <c r="V13" s="17">
        <v>70000</v>
      </c>
      <c r="W13" s="17"/>
      <c r="X13" s="46"/>
      <c r="Y13" s="227"/>
    </row>
    <row r="14" spans="1:25" hidden="1">
      <c r="A14" s="65"/>
      <c r="B14" s="60"/>
      <c r="C14" s="60"/>
      <c r="D14" s="60"/>
      <c r="E14" s="60"/>
      <c r="F14" s="60"/>
      <c r="G14" s="61"/>
      <c r="H14" s="63">
        <v>61119</v>
      </c>
      <c r="I14" s="47" t="s">
        <v>356</v>
      </c>
      <c r="J14" s="64"/>
      <c r="K14" s="64"/>
      <c r="L14" s="17"/>
      <c r="M14" s="23"/>
      <c r="N14" s="17"/>
      <c r="O14" s="17"/>
      <c r="P14" s="17"/>
      <c r="Q14" s="17"/>
      <c r="R14" s="17"/>
      <c r="S14" s="17"/>
      <c r="T14" s="17">
        <v>2683000</v>
      </c>
      <c r="U14" s="17">
        <v>3009000</v>
      </c>
      <c r="V14" s="17">
        <v>0</v>
      </c>
      <c r="W14" s="17"/>
      <c r="X14" s="46"/>
      <c r="Y14" s="227"/>
    </row>
    <row r="15" spans="1:25" hidden="1">
      <c r="A15" s="65" t="s">
        <v>104</v>
      </c>
      <c r="B15" s="60"/>
      <c r="C15" s="60"/>
      <c r="D15" s="60"/>
      <c r="E15" s="60"/>
      <c r="F15" s="60"/>
      <c r="G15" s="61"/>
      <c r="H15" s="63">
        <v>6112</v>
      </c>
      <c r="I15" s="60" t="s">
        <v>44</v>
      </c>
      <c r="J15" s="64">
        <f t="shared" ref="J15:R15" si="5">SUM(J16:J17)</f>
        <v>105864.51</v>
      </c>
      <c r="K15" s="64">
        <f t="shared" si="5"/>
        <v>35000</v>
      </c>
      <c r="L15" s="64">
        <f t="shared" si="5"/>
        <v>31000</v>
      </c>
      <c r="M15" s="64">
        <f t="shared" si="5"/>
        <v>31000</v>
      </c>
      <c r="N15" s="64">
        <f t="shared" si="5"/>
        <v>61341.569999999992</v>
      </c>
      <c r="O15" s="64">
        <f t="shared" si="5"/>
        <v>110000</v>
      </c>
      <c r="P15" s="64">
        <f t="shared" si="5"/>
        <v>0</v>
      </c>
      <c r="Q15" s="64">
        <f t="shared" si="5"/>
        <v>381.71143589743588</v>
      </c>
      <c r="R15" s="64">
        <f t="shared" si="5"/>
        <v>100000</v>
      </c>
      <c r="S15" s="64">
        <f>SUM(S16:S17)</f>
        <v>100000</v>
      </c>
      <c r="T15" s="64">
        <f t="shared" ref="T15:V15" si="6">SUM(T16:T17)</f>
        <v>120000</v>
      </c>
      <c r="U15" s="64">
        <f t="shared" si="6"/>
        <v>115000</v>
      </c>
      <c r="V15" s="64">
        <f t="shared" si="6"/>
        <v>120000</v>
      </c>
      <c r="W15" s="64"/>
      <c r="X15" s="64"/>
      <c r="Y15" s="227"/>
    </row>
    <row r="16" spans="1:25" hidden="1">
      <c r="A16" s="65"/>
      <c r="B16" s="60"/>
      <c r="C16" s="60"/>
      <c r="D16" s="60"/>
      <c r="E16" s="60"/>
      <c r="F16" s="60"/>
      <c r="G16" s="61"/>
      <c r="H16" s="63">
        <v>61121</v>
      </c>
      <c r="I16" s="60" t="s">
        <v>47</v>
      </c>
      <c r="J16" s="64">
        <v>18996.47</v>
      </c>
      <c r="K16" s="64">
        <v>17000</v>
      </c>
      <c r="L16" s="64">
        <v>13000</v>
      </c>
      <c r="M16" s="23">
        <v>13000</v>
      </c>
      <c r="N16" s="17">
        <v>19152.87</v>
      </c>
      <c r="O16" s="17">
        <v>40000</v>
      </c>
      <c r="P16" s="17"/>
      <c r="Q16" s="17">
        <f>N16/M16*100</f>
        <v>147.32976923076922</v>
      </c>
      <c r="R16" s="17">
        <v>40000</v>
      </c>
      <c r="S16" s="17">
        <v>50000</v>
      </c>
      <c r="T16" s="17">
        <v>70000</v>
      </c>
      <c r="U16" s="17">
        <v>70000</v>
      </c>
      <c r="V16" s="17">
        <v>70000</v>
      </c>
      <c r="W16" s="17"/>
      <c r="X16" s="46"/>
      <c r="Y16" s="227"/>
    </row>
    <row r="17" spans="1:25" hidden="1">
      <c r="A17" s="65"/>
      <c r="B17" s="60"/>
      <c r="C17" s="60"/>
      <c r="D17" s="60"/>
      <c r="E17" s="60"/>
      <c r="F17" s="60"/>
      <c r="G17" s="61"/>
      <c r="H17" s="63">
        <v>61123</v>
      </c>
      <c r="I17" s="60" t="s">
        <v>48</v>
      </c>
      <c r="J17" s="64">
        <v>86868.04</v>
      </c>
      <c r="K17" s="64">
        <v>18000</v>
      </c>
      <c r="L17" s="17">
        <v>18000</v>
      </c>
      <c r="M17" s="23">
        <v>18000</v>
      </c>
      <c r="N17" s="17">
        <v>42188.7</v>
      </c>
      <c r="O17" s="17">
        <v>70000</v>
      </c>
      <c r="P17" s="17"/>
      <c r="Q17" s="17">
        <f>N17/M17*100</f>
        <v>234.38166666666666</v>
      </c>
      <c r="R17" s="17">
        <v>60000</v>
      </c>
      <c r="S17" s="17">
        <v>50000</v>
      </c>
      <c r="T17" s="17">
        <v>50000</v>
      </c>
      <c r="U17" s="17">
        <v>45000</v>
      </c>
      <c r="V17" s="17">
        <v>50000</v>
      </c>
      <c r="W17" s="17"/>
      <c r="X17" s="46"/>
      <c r="Y17" s="227"/>
    </row>
    <row r="18" spans="1:25" hidden="1">
      <c r="A18" s="65" t="s">
        <v>104</v>
      </c>
      <c r="B18" s="60"/>
      <c r="C18" s="60"/>
      <c r="D18" s="60"/>
      <c r="E18" s="60"/>
      <c r="F18" s="60"/>
      <c r="G18" s="61"/>
      <c r="H18" s="63">
        <v>6113</v>
      </c>
      <c r="I18" s="60" t="s">
        <v>49</v>
      </c>
      <c r="J18" s="64">
        <f t="shared" ref="J18:R18" si="7">SUM(J19)</f>
        <v>7782.09</v>
      </c>
      <c r="K18" s="64">
        <f t="shared" si="7"/>
        <v>7000</v>
      </c>
      <c r="L18" s="64">
        <f t="shared" si="7"/>
        <v>8000</v>
      </c>
      <c r="M18" s="64">
        <f t="shared" si="7"/>
        <v>8000</v>
      </c>
      <c r="N18" s="64">
        <f t="shared" si="7"/>
        <v>7599.29</v>
      </c>
      <c r="O18" s="64">
        <f t="shared" si="7"/>
        <v>15000</v>
      </c>
      <c r="P18" s="64">
        <f t="shared" si="7"/>
        <v>0</v>
      </c>
      <c r="Q18" s="64">
        <f t="shared" si="7"/>
        <v>94.991124999999997</v>
      </c>
      <c r="R18" s="64">
        <f t="shared" si="7"/>
        <v>15000</v>
      </c>
      <c r="S18" s="64">
        <f>SUM(S19)</f>
        <v>15000</v>
      </c>
      <c r="T18" s="64">
        <f t="shared" ref="T18:V18" si="8">SUM(T19)</f>
        <v>20000</v>
      </c>
      <c r="U18" s="64">
        <f t="shared" si="8"/>
        <v>20000</v>
      </c>
      <c r="V18" s="64">
        <f t="shared" si="8"/>
        <v>20000</v>
      </c>
      <c r="W18" s="64"/>
      <c r="X18" s="64"/>
      <c r="Y18" s="227"/>
    </row>
    <row r="19" spans="1:25" hidden="1">
      <c r="A19" s="65"/>
      <c r="B19" s="60"/>
      <c r="C19" s="60"/>
      <c r="D19" s="60"/>
      <c r="E19" s="60"/>
      <c r="F19" s="60"/>
      <c r="G19" s="61"/>
      <c r="H19" s="63">
        <v>61131</v>
      </c>
      <c r="I19" s="60" t="s">
        <v>49</v>
      </c>
      <c r="J19" s="64">
        <v>7782.09</v>
      </c>
      <c r="K19" s="64">
        <v>7000</v>
      </c>
      <c r="L19" s="17">
        <v>8000</v>
      </c>
      <c r="M19" s="23">
        <v>8000</v>
      </c>
      <c r="N19" s="17">
        <v>7599.29</v>
      </c>
      <c r="O19" s="17">
        <v>15000</v>
      </c>
      <c r="P19" s="17"/>
      <c r="Q19" s="17">
        <f>N19/M19*100</f>
        <v>94.991124999999997</v>
      </c>
      <c r="R19" s="17">
        <v>15000</v>
      </c>
      <c r="S19" s="17">
        <v>15000</v>
      </c>
      <c r="T19" s="17">
        <v>20000</v>
      </c>
      <c r="U19" s="17">
        <v>20000</v>
      </c>
      <c r="V19" s="17">
        <v>20000</v>
      </c>
      <c r="W19" s="17"/>
      <c r="X19" s="46"/>
      <c r="Y19" s="227"/>
    </row>
    <row r="20" spans="1:25" hidden="1">
      <c r="A20" s="65"/>
      <c r="B20" s="60"/>
      <c r="C20" s="60"/>
      <c r="D20" s="60"/>
      <c r="E20" s="60"/>
      <c r="F20" s="60"/>
      <c r="G20" s="61"/>
      <c r="H20" s="63">
        <v>6114</v>
      </c>
      <c r="I20" s="60" t="s">
        <v>231</v>
      </c>
      <c r="J20" s="64">
        <f t="shared" ref="J20:V20" si="9">SUM(J21)</f>
        <v>2426.09</v>
      </c>
      <c r="K20" s="64">
        <f t="shared" si="9"/>
        <v>0</v>
      </c>
      <c r="L20" s="64">
        <f t="shared" si="9"/>
        <v>5000</v>
      </c>
      <c r="M20" s="64">
        <f t="shared" si="9"/>
        <v>5000</v>
      </c>
      <c r="N20" s="64">
        <f t="shared" si="9"/>
        <v>2298.85</v>
      </c>
      <c r="O20" s="64">
        <f t="shared" si="9"/>
        <v>5000</v>
      </c>
      <c r="P20" s="64">
        <f t="shared" si="9"/>
        <v>0</v>
      </c>
      <c r="Q20" s="64">
        <f t="shared" si="9"/>
        <v>45.976999999999997</v>
      </c>
      <c r="R20" s="64">
        <f t="shared" si="9"/>
        <v>5000</v>
      </c>
      <c r="S20" s="64">
        <f>SUM(S21)</f>
        <v>5000</v>
      </c>
      <c r="T20" s="64">
        <f t="shared" si="9"/>
        <v>5000</v>
      </c>
      <c r="U20" s="64">
        <f t="shared" si="9"/>
        <v>5000</v>
      </c>
      <c r="V20" s="64">
        <f t="shared" si="9"/>
        <v>5000</v>
      </c>
      <c r="W20" s="64"/>
      <c r="X20" s="64"/>
      <c r="Y20" s="227"/>
    </row>
    <row r="21" spans="1:25" ht="13.5" hidden="1" customHeight="1">
      <c r="A21" s="65"/>
      <c r="B21" s="60"/>
      <c r="C21" s="60"/>
      <c r="D21" s="60"/>
      <c r="E21" s="60"/>
      <c r="F21" s="60"/>
      <c r="G21" s="61"/>
      <c r="H21" s="63">
        <v>61141</v>
      </c>
      <c r="I21" s="60" t="s">
        <v>232</v>
      </c>
      <c r="J21" s="64">
        <v>2426.09</v>
      </c>
      <c r="K21" s="64"/>
      <c r="L21" s="17">
        <v>5000</v>
      </c>
      <c r="M21" s="23">
        <v>5000</v>
      </c>
      <c r="N21" s="17">
        <v>2298.85</v>
      </c>
      <c r="O21" s="17">
        <v>5000</v>
      </c>
      <c r="P21" s="17"/>
      <c r="Q21" s="17">
        <f>N21/M21*100</f>
        <v>45.976999999999997</v>
      </c>
      <c r="R21" s="17">
        <v>5000</v>
      </c>
      <c r="S21" s="17">
        <v>5000</v>
      </c>
      <c r="T21" s="17">
        <v>5000</v>
      </c>
      <c r="U21" s="17">
        <v>5000</v>
      </c>
      <c r="V21" s="17">
        <v>5000</v>
      </c>
      <c r="W21" s="17"/>
      <c r="X21" s="46"/>
      <c r="Y21" s="227"/>
    </row>
    <row r="22" spans="1:25" s="2" customFormat="1">
      <c r="A22" s="161"/>
      <c r="B22" s="152"/>
      <c r="C22" s="152"/>
      <c r="D22" s="152"/>
      <c r="E22" s="152"/>
      <c r="F22" s="152"/>
      <c r="G22" s="160"/>
      <c r="H22" s="35">
        <v>613</v>
      </c>
      <c r="I22" s="152" t="s">
        <v>50</v>
      </c>
      <c r="J22" s="34">
        <f t="shared" ref="J22:V23" si="10">SUM(J23)</f>
        <v>46814.87</v>
      </c>
      <c r="K22" s="34">
        <f t="shared" si="10"/>
        <v>50000</v>
      </c>
      <c r="L22" s="34">
        <f t="shared" si="10"/>
        <v>100000</v>
      </c>
      <c r="M22" s="34">
        <f t="shared" si="10"/>
        <v>100000</v>
      </c>
      <c r="N22" s="34">
        <f t="shared" si="10"/>
        <v>59784.58</v>
      </c>
      <c r="O22" s="34">
        <f t="shared" si="10"/>
        <v>100000</v>
      </c>
      <c r="P22" s="34">
        <f t="shared" si="10"/>
        <v>89140.44</v>
      </c>
      <c r="Q22" s="34">
        <f t="shared" si="10"/>
        <v>59.784579999999998</v>
      </c>
      <c r="R22" s="34">
        <f t="shared" si="10"/>
        <v>180000</v>
      </c>
      <c r="S22" s="34">
        <f t="shared" si="10"/>
        <v>170000</v>
      </c>
      <c r="T22" s="34">
        <f t="shared" si="10"/>
        <v>150000</v>
      </c>
      <c r="U22" s="34">
        <f>SUM(U23)</f>
        <v>140000</v>
      </c>
      <c r="V22" s="34">
        <f>SUM(V23)</f>
        <v>110000</v>
      </c>
      <c r="W22" s="34"/>
      <c r="X22" s="34"/>
      <c r="Y22" s="227"/>
    </row>
    <row r="23" spans="1:25" hidden="1">
      <c r="A23" s="65" t="s">
        <v>104</v>
      </c>
      <c r="B23" s="60"/>
      <c r="C23" s="60"/>
      <c r="D23" s="60"/>
      <c r="E23" s="60"/>
      <c r="F23" s="60"/>
      <c r="G23" s="61"/>
      <c r="H23" s="63">
        <v>6134</v>
      </c>
      <c r="I23" s="60" t="s">
        <v>51</v>
      </c>
      <c r="J23" s="64">
        <f t="shared" si="10"/>
        <v>46814.87</v>
      </c>
      <c r="K23" s="64">
        <f t="shared" si="10"/>
        <v>50000</v>
      </c>
      <c r="L23" s="64">
        <f t="shared" si="10"/>
        <v>100000</v>
      </c>
      <c r="M23" s="64">
        <f t="shared" si="10"/>
        <v>100000</v>
      </c>
      <c r="N23" s="64">
        <f t="shared" si="10"/>
        <v>59784.58</v>
      </c>
      <c r="O23" s="64">
        <f t="shared" si="10"/>
        <v>100000</v>
      </c>
      <c r="P23" s="64">
        <f t="shared" si="10"/>
        <v>89140.44</v>
      </c>
      <c r="Q23" s="64">
        <f t="shared" si="10"/>
        <v>59.784579999999998</v>
      </c>
      <c r="R23" s="73">
        <f t="shared" si="10"/>
        <v>180000</v>
      </c>
      <c r="S23" s="73">
        <f t="shared" si="10"/>
        <v>170000</v>
      </c>
      <c r="T23" s="73">
        <f t="shared" si="10"/>
        <v>150000</v>
      </c>
      <c r="U23" s="64">
        <f t="shared" si="10"/>
        <v>140000</v>
      </c>
      <c r="V23" s="64">
        <f t="shared" si="10"/>
        <v>110000</v>
      </c>
      <c r="W23" s="64"/>
      <c r="X23" s="64"/>
      <c r="Y23" s="227"/>
    </row>
    <row r="24" spans="1:25" hidden="1">
      <c r="A24" s="59"/>
      <c r="B24" s="60"/>
      <c r="C24" s="60"/>
      <c r="D24" s="60"/>
      <c r="E24" s="60"/>
      <c r="F24" s="60"/>
      <c r="G24" s="61"/>
      <c r="H24" s="63">
        <v>61341</v>
      </c>
      <c r="I24" s="60" t="s">
        <v>52</v>
      </c>
      <c r="J24" s="64">
        <v>46814.87</v>
      </c>
      <c r="K24" s="64">
        <v>50000</v>
      </c>
      <c r="L24" s="17">
        <v>100000</v>
      </c>
      <c r="M24" s="23">
        <v>100000</v>
      </c>
      <c r="N24" s="17">
        <v>59784.58</v>
      </c>
      <c r="O24" s="17">
        <v>100000</v>
      </c>
      <c r="P24" s="17">
        <v>89140.44</v>
      </c>
      <c r="Q24" s="17">
        <f>N24/M24*100</f>
        <v>59.784579999999998</v>
      </c>
      <c r="R24" s="17">
        <v>180000</v>
      </c>
      <c r="S24" s="17">
        <v>170000</v>
      </c>
      <c r="T24" s="17">
        <v>150000</v>
      </c>
      <c r="U24" s="17">
        <v>140000</v>
      </c>
      <c r="V24" s="17">
        <v>110000</v>
      </c>
      <c r="W24" s="17"/>
      <c r="X24" s="46"/>
      <c r="Y24" s="227"/>
    </row>
    <row r="25" spans="1:25" s="2" customFormat="1">
      <c r="A25" s="159"/>
      <c r="B25" s="152"/>
      <c r="C25" s="152"/>
      <c r="D25" s="152"/>
      <c r="E25" s="152"/>
      <c r="F25" s="152"/>
      <c r="G25" s="160"/>
      <c r="H25" s="35">
        <v>614</v>
      </c>
      <c r="I25" s="152" t="s">
        <v>1</v>
      </c>
      <c r="J25" s="34">
        <f t="shared" ref="J25:V25" si="11">SUM(J26+J28)</f>
        <v>27705.7</v>
      </c>
      <c r="K25" s="34">
        <f t="shared" si="11"/>
        <v>55000</v>
      </c>
      <c r="L25" s="34">
        <f t="shared" si="11"/>
        <v>43000</v>
      </c>
      <c r="M25" s="34">
        <f t="shared" si="11"/>
        <v>43000</v>
      </c>
      <c r="N25" s="34">
        <f t="shared" si="11"/>
        <v>7525.63</v>
      </c>
      <c r="O25" s="34">
        <f t="shared" si="11"/>
        <v>28000</v>
      </c>
      <c r="P25" s="34">
        <f t="shared" si="11"/>
        <v>6873.83</v>
      </c>
      <c r="Q25" s="34">
        <f t="shared" si="11"/>
        <v>34.271160000000002</v>
      </c>
      <c r="R25" s="34">
        <f t="shared" si="11"/>
        <v>38000</v>
      </c>
      <c r="S25" s="34">
        <f t="shared" si="11"/>
        <v>35000</v>
      </c>
      <c r="T25" s="34">
        <f t="shared" si="11"/>
        <v>35000</v>
      </c>
      <c r="U25" s="34">
        <f t="shared" si="11"/>
        <v>25000</v>
      </c>
      <c r="V25" s="34">
        <f t="shared" si="11"/>
        <v>30000</v>
      </c>
      <c r="W25" s="34"/>
      <c r="X25" s="34"/>
      <c r="Y25" s="227"/>
    </row>
    <row r="26" spans="1:25" hidden="1">
      <c r="A26" s="65" t="s">
        <v>104</v>
      </c>
      <c r="B26" s="60"/>
      <c r="C26" s="60"/>
      <c r="D26" s="60"/>
      <c r="E26" s="60"/>
      <c r="F26" s="60"/>
      <c r="G26" s="61"/>
      <c r="H26" s="63">
        <v>6142</v>
      </c>
      <c r="I26" s="176" t="s">
        <v>2</v>
      </c>
      <c r="J26" s="64">
        <f t="shared" ref="J26:V26" si="12">SUM(J27)</f>
        <v>6535.75</v>
      </c>
      <c r="K26" s="64">
        <f t="shared" si="12"/>
        <v>40000</v>
      </c>
      <c r="L26" s="64">
        <f t="shared" si="12"/>
        <v>25000</v>
      </c>
      <c r="M26" s="64">
        <f t="shared" si="12"/>
        <v>25000</v>
      </c>
      <c r="N26" s="64">
        <f t="shared" si="12"/>
        <v>4845.79</v>
      </c>
      <c r="O26" s="64">
        <f t="shared" si="12"/>
        <v>10000</v>
      </c>
      <c r="P26" s="64">
        <f t="shared" si="12"/>
        <v>5119.37</v>
      </c>
      <c r="Q26" s="64">
        <f t="shared" si="12"/>
        <v>19.38316</v>
      </c>
      <c r="R26" s="64">
        <f t="shared" si="12"/>
        <v>23000</v>
      </c>
      <c r="S26" s="64">
        <f t="shared" si="12"/>
        <v>20000</v>
      </c>
      <c r="T26" s="64">
        <f t="shared" si="12"/>
        <v>30000</v>
      </c>
      <c r="U26" s="64">
        <f t="shared" si="12"/>
        <v>20000</v>
      </c>
      <c r="V26" s="64">
        <f t="shared" si="12"/>
        <v>25000</v>
      </c>
      <c r="W26" s="64"/>
      <c r="X26" s="64"/>
      <c r="Y26" s="227"/>
    </row>
    <row r="27" spans="1:25" hidden="1">
      <c r="A27" s="59"/>
      <c r="B27" s="60"/>
      <c r="C27" s="60"/>
      <c r="D27" s="60"/>
      <c r="E27" s="60"/>
      <c r="F27" s="60"/>
      <c r="G27" s="61"/>
      <c r="H27" s="63">
        <v>61424</v>
      </c>
      <c r="I27" s="60" t="s">
        <v>53</v>
      </c>
      <c r="J27" s="64">
        <v>6535.75</v>
      </c>
      <c r="K27" s="64">
        <v>40000</v>
      </c>
      <c r="L27" s="17">
        <v>25000</v>
      </c>
      <c r="M27" s="23">
        <v>25000</v>
      </c>
      <c r="N27" s="17">
        <v>4845.79</v>
      </c>
      <c r="O27" s="17">
        <v>10000</v>
      </c>
      <c r="P27" s="17">
        <v>5119.37</v>
      </c>
      <c r="Q27" s="17">
        <f>N27/M27*100</f>
        <v>19.38316</v>
      </c>
      <c r="R27" s="17">
        <v>23000</v>
      </c>
      <c r="S27" s="17">
        <v>20000</v>
      </c>
      <c r="T27" s="17">
        <v>30000</v>
      </c>
      <c r="U27" s="17">
        <v>20000</v>
      </c>
      <c r="V27" s="17">
        <v>25000</v>
      </c>
      <c r="W27" s="17"/>
      <c r="X27" s="46"/>
      <c r="Y27" s="227"/>
    </row>
    <row r="28" spans="1:25" hidden="1">
      <c r="A28" s="65" t="s">
        <v>104</v>
      </c>
      <c r="B28" s="60"/>
      <c r="C28" s="60"/>
      <c r="D28" s="60"/>
      <c r="E28" s="60"/>
      <c r="F28" s="60"/>
      <c r="G28" s="61"/>
      <c r="H28" s="63">
        <v>6145</v>
      </c>
      <c r="I28" s="60" t="s">
        <v>54</v>
      </c>
      <c r="J28" s="64">
        <f t="shared" ref="J28:V28" si="13">SUM(J29:J29)</f>
        <v>21169.95</v>
      </c>
      <c r="K28" s="64">
        <f t="shared" si="13"/>
        <v>15000</v>
      </c>
      <c r="L28" s="64">
        <f t="shared" si="13"/>
        <v>18000</v>
      </c>
      <c r="M28" s="64">
        <f t="shared" si="13"/>
        <v>18000</v>
      </c>
      <c r="N28" s="64">
        <f t="shared" si="13"/>
        <v>2679.84</v>
      </c>
      <c r="O28" s="64">
        <f t="shared" si="13"/>
        <v>18000</v>
      </c>
      <c r="P28" s="64">
        <f t="shared" si="13"/>
        <v>1754.46</v>
      </c>
      <c r="Q28" s="64">
        <f t="shared" si="13"/>
        <v>14.888000000000002</v>
      </c>
      <c r="R28" s="64">
        <f t="shared" si="13"/>
        <v>15000</v>
      </c>
      <c r="S28" s="64">
        <f t="shared" si="13"/>
        <v>15000</v>
      </c>
      <c r="T28" s="64">
        <f t="shared" si="13"/>
        <v>5000</v>
      </c>
      <c r="U28" s="64">
        <f t="shared" si="13"/>
        <v>5000</v>
      </c>
      <c r="V28" s="64">
        <f t="shared" si="13"/>
        <v>5000</v>
      </c>
      <c r="W28" s="64"/>
      <c r="X28" s="64"/>
      <c r="Y28" s="227"/>
    </row>
    <row r="29" spans="1:25" hidden="1">
      <c r="A29" s="59"/>
      <c r="B29" s="60"/>
      <c r="C29" s="60"/>
      <c r="D29" s="60"/>
      <c r="E29" s="60"/>
      <c r="F29" s="60"/>
      <c r="G29" s="61"/>
      <c r="H29" s="63">
        <v>61453</v>
      </c>
      <c r="I29" s="60" t="s">
        <v>55</v>
      </c>
      <c r="J29" s="64">
        <v>21169.95</v>
      </c>
      <c r="K29" s="64">
        <v>15000</v>
      </c>
      <c r="L29" s="17">
        <v>18000</v>
      </c>
      <c r="M29" s="23">
        <v>18000</v>
      </c>
      <c r="N29" s="17">
        <v>2679.84</v>
      </c>
      <c r="O29" s="17">
        <v>18000</v>
      </c>
      <c r="P29" s="17">
        <v>1754.46</v>
      </c>
      <c r="Q29" s="17">
        <f>N29/M29*100</f>
        <v>14.888000000000002</v>
      </c>
      <c r="R29" s="17">
        <v>15000</v>
      </c>
      <c r="S29" s="17">
        <v>15000</v>
      </c>
      <c r="T29" s="17">
        <v>5000</v>
      </c>
      <c r="U29" s="17">
        <v>5000</v>
      </c>
      <c r="V29" s="17">
        <v>5000</v>
      </c>
      <c r="W29" s="17"/>
      <c r="X29" s="46"/>
      <c r="Y29" s="227"/>
    </row>
    <row r="30" spans="1:25" s="2" customFormat="1">
      <c r="A30" s="159"/>
      <c r="B30" s="152"/>
      <c r="C30" s="152"/>
      <c r="D30" s="152"/>
      <c r="E30" s="152"/>
      <c r="F30" s="152"/>
      <c r="G30" s="160"/>
      <c r="H30" s="35">
        <v>63</v>
      </c>
      <c r="I30" s="152" t="s">
        <v>3</v>
      </c>
      <c r="J30" s="34">
        <f t="shared" ref="J30:Q30" si="14">SUM(J35)</f>
        <v>565838.13</v>
      </c>
      <c r="K30" s="34">
        <f t="shared" si="14"/>
        <v>992000</v>
      </c>
      <c r="L30" s="34">
        <f t="shared" si="14"/>
        <v>1206000</v>
      </c>
      <c r="M30" s="34">
        <f t="shared" si="14"/>
        <v>1206000</v>
      </c>
      <c r="N30" s="34">
        <f t="shared" si="14"/>
        <v>234476.25</v>
      </c>
      <c r="O30" s="34">
        <f t="shared" si="14"/>
        <v>2086158</v>
      </c>
      <c r="P30" s="34">
        <f t="shared" si="14"/>
        <v>1207309.81</v>
      </c>
      <c r="Q30" s="34">
        <f t="shared" si="14"/>
        <v>197.4055787878788</v>
      </c>
      <c r="R30" s="158">
        <f>SUM(R35+R49+R31)</f>
        <v>2123000</v>
      </c>
      <c r="S30" s="158">
        <f>SUM(S35+S49+S31)</f>
        <v>3541000</v>
      </c>
      <c r="T30" s="158">
        <f>SUM(T35+T49+T31)</f>
        <v>1314300</v>
      </c>
      <c r="U30" s="34">
        <f>SUM(U31+U35+U49)</f>
        <v>7498494.4399999995</v>
      </c>
      <c r="V30" s="34">
        <f>SUM(V31+V35+V49)</f>
        <v>7563000</v>
      </c>
      <c r="W30" s="34">
        <v>7268645</v>
      </c>
      <c r="X30" s="34">
        <f t="shared" ref="X30" si="15">SUM(X35+X49+X31)</f>
        <v>0</v>
      </c>
      <c r="Y30" s="227">
        <v>7540000</v>
      </c>
    </row>
    <row r="31" spans="1:25" s="2" customFormat="1">
      <c r="A31" s="159"/>
      <c r="B31" s="152"/>
      <c r="C31" s="152"/>
      <c r="D31" s="152"/>
      <c r="E31" s="152"/>
      <c r="F31" s="152"/>
      <c r="G31" s="160"/>
      <c r="H31" s="35">
        <v>632</v>
      </c>
      <c r="I31" s="152" t="s">
        <v>296</v>
      </c>
      <c r="J31" s="34"/>
      <c r="K31" s="34"/>
      <c r="L31" s="34"/>
      <c r="M31" s="34"/>
      <c r="N31" s="34"/>
      <c r="O31" s="34"/>
      <c r="P31" s="34"/>
      <c r="Q31" s="34"/>
      <c r="R31" s="34">
        <f>SUM(R33)</f>
        <v>220000</v>
      </c>
      <c r="S31" s="34">
        <f>SUM(S32)</f>
        <v>1188000</v>
      </c>
      <c r="T31" s="34">
        <f t="shared" ref="T31:W31" si="16">SUM(T32)</f>
        <v>969300</v>
      </c>
      <c r="U31" s="34">
        <f t="shared" si="16"/>
        <v>202750</v>
      </c>
      <c r="V31" s="34">
        <f t="shared" si="16"/>
        <v>755000</v>
      </c>
      <c r="W31" s="34">
        <f t="shared" si="16"/>
        <v>0</v>
      </c>
      <c r="X31" s="34">
        <f t="shared" ref="X31" si="17">SUM(X33)</f>
        <v>0</v>
      </c>
      <c r="Y31" s="227">
        <f t="shared" ref="Y31:Y68" si="18">SUM(W31/U31*100)</f>
        <v>0</v>
      </c>
    </row>
    <row r="32" spans="1:25" s="2" customFormat="1">
      <c r="A32" s="159"/>
      <c r="B32" s="152"/>
      <c r="C32" s="152"/>
      <c r="D32" s="152"/>
      <c r="E32" s="152"/>
      <c r="F32" s="152"/>
      <c r="G32" s="160"/>
      <c r="H32" s="35">
        <v>6323</v>
      </c>
      <c r="I32" s="152" t="s">
        <v>411</v>
      </c>
      <c r="J32" s="34"/>
      <c r="K32" s="34"/>
      <c r="L32" s="34"/>
      <c r="M32" s="34"/>
      <c r="N32" s="34"/>
      <c r="O32" s="34"/>
      <c r="P32" s="34"/>
      <c r="Q32" s="34"/>
      <c r="R32" s="34"/>
      <c r="S32" s="34">
        <f>SUM(S33:S34)</f>
        <v>1188000</v>
      </c>
      <c r="T32" s="34">
        <f t="shared" ref="T32:W32" si="19">SUM(T33:T34)</f>
        <v>969300</v>
      </c>
      <c r="U32" s="34">
        <f t="shared" si="19"/>
        <v>202750</v>
      </c>
      <c r="V32" s="34">
        <f t="shared" si="19"/>
        <v>755000</v>
      </c>
      <c r="W32" s="34">
        <f t="shared" si="19"/>
        <v>0</v>
      </c>
      <c r="X32" s="34"/>
      <c r="Y32" s="227">
        <f t="shared" si="18"/>
        <v>0</v>
      </c>
    </row>
    <row r="33" spans="1:25" hidden="1">
      <c r="A33" s="59"/>
      <c r="B33" s="60"/>
      <c r="C33" s="60"/>
      <c r="D33" s="60"/>
      <c r="E33" s="60"/>
      <c r="F33" s="60"/>
      <c r="G33" s="61"/>
      <c r="H33" s="63">
        <v>63231</v>
      </c>
      <c r="I33" s="47" t="s">
        <v>416</v>
      </c>
      <c r="J33" s="64"/>
      <c r="K33" s="64"/>
      <c r="L33" s="64"/>
      <c r="M33" s="64"/>
      <c r="N33" s="64"/>
      <c r="O33" s="64"/>
      <c r="P33" s="64"/>
      <c r="Q33" s="64"/>
      <c r="R33" s="64">
        <v>220000</v>
      </c>
      <c r="S33" s="64">
        <v>788000</v>
      </c>
      <c r="T33" s="64">
        <v>669300</v>
      </c>
      <c r="U33" s="73">
        <v>202750</v>
      </c>
      <c r="V33" s="73">
        <v>755000</v>
      </c>
      <c r="W33" s="64"/>
      <c r="X33" s="46"/>
      <c r="Y33" s="227">
        <f t="shared" si="18"/>
        <v>0</v>
      </c>
    </row>
    <row r="34" spans="1:25" hidden="1">
      <c r="A34" s="59"/>
      <c r="B34" s="60"/>
      <c r="C34" s="60"/>
      <c r="D34" s="60"/>
      <c r="E34" s="60"/>
      <c r="F34" s="60"/>
      <c r="G34" s="61"/>
      <c r="H34" s="63">
        <v>63231</v>
      </c>
      <c r="I34" s="47" t="s">
        <v>313</v>
      </c>
      <c r="J34" s="64"/>
      <c r="K34" s="64"/>
      <c r="L34" s="64"/>
      <c r="M34" s="64"/>
      <c r="N34" s="64"/>
      <c r="O34" s="64"/>
      <c r="P34" s="64"/>
      <c r="Q34" s="64"/>
      <c r="R34" s="64">
        <v>0</v>
      </c>
      <c r="S34" s="64">
        <v>400000</v>
      </c>
      <c r="T34" s="64">
        <v>300000</v>
      </c>
      <c r="U34" s="73"/>
      <c r="V34" s="73"/>
      <c r="W34" s="64"/>
      <c r="X34" s="46"/>
      <c r="Y34" s="227"/>
    </row>
    <row r="35" spans="1:25" s="2" customFormat="1">
      <c r="A35" s="159"/>
      <c r="B35" s="152"/>
      <c r="C35" s="152"/>
      <c r="D35" s="152"/>
      <c r="E35" s="152"/>
      <c r="F35" s="152"/>
      <c r="G35" s="160"/>
      <c r="H35" s="35">
        <v>633</v>
      </c>
      <c r="I35" s="152" t="s">
        <v>4</v>
      </c>
      <c r="J35" s="34">
        <f t="shared" ref="J35:X35" si="20">SUM(J36+J42)</f>
        <v>565838.13</v>
      </c>
      <c r="K35" s="34">
        <f t="shared" si="20"/>
        <v>992000</v>
      </c>
      <c r="L35" s="34">
        <f t="shared" si="20"/>
        <v>1206000</v>
      </c>
      <c r="M35" s="34">
        <f t="shared" si="20"/>
        <v>1206000</v>
      </c>
      <c r="N35" s="34">
        <f t="shared" si="20"/>
        <v>234476.25</v>
      </c>
      <c r="O35" s="34">
        <f t="shared" si="20"/>
        <v>2086158</v>
      </c>
      <c r="P35" s="34">
        <f t="shared" si="20"/>
        <v>1207309.81</v>
      </c>
      <c r="Q35" s="34">
        <f t="shared" si="20"/>
        <v>197.4055787878788</v>
      </c>
      <c r="R35" s="34">
        <f t="shared" si="20"/>
        <v>1585000</v>
      </c>
      <c r="S35" s="34">
        <f t="shared" si="20"/>
        <v>2135000</v>
      </c>
      <c r="T35" s="34">
        <f t="shared" si="20"/>
        <v>127000</v>
      </c>
      <c r="U35" s="34">
        <f t="shared" si="20"/>
        <v>6882744.4399999995</v>
      </c>
      <c r="V35" s="34">
        <f t="shared" si="20"/>
        <v>6588000</v>
      </c>
      <c r="W35" s="34">
        <f t="shared" si="20"/>
        <v>0</v>
      </c>
      <c r="X35" s="34">
        <f t="shared" si="20"/>
        <v>0</v>
      </c>
      <c r="Y35" s="227">
        <f t="shared" si="18"/>
        <v>0</v>
      </c>
    </row>
    <row r="36" spans="1:25" ht="13.95" hidden="1" customHeight="1">
      <c r="A36" s="59"/>
      <c r="B36" s="60"/>
      <c r="C36" s="60"/>
      <c r="D36" s="66" t="s">
        <v>105</v>
      </c>
      <c r="E36" s="60"/>
      <c r="F36" s="60"/>
      <c r="G36" s="61"/>
      <c r="H36" s="63">
        <v>6331</v>
      </c>
      <c r="I36" s="60" t="s">
        <v>56</v>
      </c>
      <c r="J36" s="64">
        <f t="shared" ref="J36:R36" si="21">SUM(J37:J41)</f>
        <v>365838.13</v>
      </c>
      <c r="K36" s="64">
        <f t="shared" si="21"/>
        <v>742000</v>
      </c>
      <c r="L36" s="64">
        <f t="shared" si="21"/>
        <v>606000</v>
      </c>
      <c r="M36" s="64">
        <f t="shared" si="21"/>
        <v>606000</v>
      </c>
      <c r="N36" s="64">
        <f t="shared" si="21"/>
        <v>184476.25</v>
      </c>
      <c r="O36" s="64">
        <f t="shared" si="21"/>
        <v>1386158</v>
      </c>
      <c r="P36" s="64">
        <f t="shared" si="21"/>
        <v>1207309.81</v>
      </c>
      <c r="Q36" s="64">
        <f t="shared" si="21"/>
        <v>172.4055787878788</v>
      </c>
      <c r="R36" s="64">
        <f t="shared" si="21"/>
        <v>1385000</v>
      </c>
      <c r="S36" s="64">
        <f>SUM(S37:S41)</f>
        <v>2135000</v>
      </c>
      <c r="T36" s="64">
        <f t="shared" ref="T36:V36" si="22">SUM(T37:T41)</f>
        <v>27000</v>
      </c>
      <c r="U36" s="64">
        <f t="shared" si="22"/>
        <v>120000</v>
      </c>
      <c r="V36" s="64">
        <f t="shared" si="22"/>
        <v>2775000</v>
      </c>
      <c r="W36" s="64"/>
      <c r="X36" s="64"/>
      <c r="Y36" s="227"/>
    </row>
    <row r="37" spans="1:25" hidden="1">
      <c r="A37" s="59"/>
      <c r="B37" s="60"/>
      <c r="C37" s="60"/>
      <c r="D37" s="60"/>
      <c r="E37" s="60"/>
      <c r="F37" s="60"/>
      <c r="G37" s="61"/>
      <c r="H37" s="63">
        <v>63311</v>
      </c>
      <c r="I37" s="226" t="s">
        <v>412</v>
      </c>
      <c r="J37" s="64">
        <v>77661.47</v>
      </c>
      <c r="K37" s="64">
        <v>150000</v>
      </c>
      <c r="L37" s="17">
        <v>250000</v>
      </c>
      <c r="M37" s="23">
        <v>250000</v>
      </c>
      <c r="N37" s="17">
        <v>66044.25</v>
      </c>
      <c r="O37" s="17">
        <v>1346158</v>
      </c>
      <c r="P37" s="17">
        <v>1191340</v>
      </c>
      <c r="Q37" s="17">
        <f>N37/M37*100</f>
        <v>26.4177</v>
      </c>
      <c r="R37" s="17">
        <v>1350000</v>
      </c>
      <c r="S37" s="17">
        <v>2000000</v>
      </c>
      <c r="T37" s="17">
        <v>0</v>
      </c>
      <c r="U37" s="48">
        <v>100000</v>
      </c>
      <c r="V37" s="48">
        <v>85000</v>
      </c>
      <c r="W37" s="17"/>
      <c r="X37" s="46"/>
      <c r="Y37" s="227"/>
    </row>
    <row r="38" spans="1:25" hidden="1">
      <c r="A38" s="59"/>
      <c r="B38" s="60"/>
      <c r="C38" s="60"/>
      <c r="D38" s="60"/>
      <c r="E38" s="60"/>
      <c r="F38" s="60"/>
      <c r="G38" s="61"/>
      <c r="H38" s="63">
        <v>63311</v>
      </c>
      <c r="I38" s="226" t="s">
        <v>413</v>
      </c>
      <c r="J38" s="64"/>
      <c r="K38" s="64"/>
      <c r="L38" s="17"/>
      <c r="M38" s="23"/>
      <c r="N38" s="17"/>
      <c r="O38" s="17"/>
      <c r="P38" s="17"/>
      <c r="Q38" s="17"/>
      <c r="R38" s="17"/>
      <c r="S38" s="17"/>
      <c r="T38" s="17"/>
      <c r="U38" s="48"/>
      <c r="V38" s="48">
        <v>2670000</v>
      </c>
      <c r="W38" s="17"/>
      <c r="X38" s="46"/>
      <c r="Y38" s="227"/>
    </row>
    <row r="39" spans="1:25" hidden="1">
      <c r="A39" s="59"/>
      <c r="B39" s="60"/>
      <c r="C39" s="60"/>
      <c r="D39" s="60"/>
      <c r="E39" s="60"/>
      <c r="F39" s="60"/>
      <c r="G39" s="61"/>
      <c r="H39" s="63">
        <v>63312</v>
      </c>
      <c r="I39" s="60" t="s">
        <v>57</v>
      </c>
      <c r="J39" s="64">
        <v>25650</v>
      </c>
      <c r="K39" s="64">
        <v>40000</v>
      </c>
      <c r="L39" s="17">
        <v>40000</v>
      </c>
      <c r="M39" s="17">
        <v>40000</v>
      </c>
      <c r="N39" s="17">
        <v>0</v>
      </c>
      <c r="O39" s="17">
        <v>40000</v>
      </c>
      <c r="P39" s="17">
        <v>14142.31</v>
      </c>
      <c r="Q39" s="17">
        <f>N39/M39*100</f>
        <v>0</v>
      </c>
      <c r="R39" s="17">
        <v>35000</v>
      </c>
      <c r="S39" s="17">
        <v>35000</v>
      </c>
      <c r="T39" s="17">
        <v>27000</v>
      </c>
      <c r="U39" s="48">
        <v>20000</v>
      </c>
      <c r="V39" s="48">
        <v>20000</v>
      </c>
      <c r="W39" s="17"/>
      <c r="X39" s="46"/>
      <c r="Y39" s="227"/>
    </row>
    <row r="40" spans="1:25" hidden="1">
      <c r="A40" s="59"/>
      <c r="B40" s="60"/>
      <c r="C40" s="60"/>
      <c r="D40" s="60"/>
      <c r="E40" s="60"/>
      <c r="F40" s="60"/>
      <c r="G40" s="61"/>
      <c r="H40" s="63">
        <v>63312</v>
      </c>
      <c r="I40" s="60" t="s">
        <v>58</v>
      </c>
      <c r="J40" s="64">
        <v>108526.66</v>
      </c>
      <c r="K40" s="64">
        <v>288000</v>
      </c>
      <c r="L40" s="17">
        <v>250000</v>
      </c>
      <c r="M40" s="23">
        <v>250000</v>
      </c>
      <c r="N40" s="17">
        <v>30000</v>
      </c>
      <c r="O40" s="17">
        <v>0</v>
      </c>
      <c r="P40" s="17">
        <v>1827.5</v>
      </c>
      <c r="Q40" s="17">
        <f>N40/M40*100</f>
        <v>12</v>
      </c>
      <c r="R40" s="17"/>
      <c r="S40" s="17">
        <v>100000</v>
      </c>
      <c r="T40" s="17"/>
      <c r="U40" s="17"/>
      <c r="V40" s="17"/>
      <c r="W40" s="17"/>
      <c r="X40" s="46"/>
      <c r="Y40" s="227"/>
    </row>
    <row r="41" spans="1:25" hidden="1">
      <c r="A41" s="59"/>
      <c r="B41" s="60"/>
      <c r="C41" s="60"/>
      <c r="D41" s="60"/>
      <c r="E41" s="60"/>
      <c r="F41" s="60"/>
      <c r="G41" s="61"/>
      <c r="H41" s="63">
        <v>63313</v>
      </c>
      <c r="I41" s="60" t="s">
        <v>142</v>
      </c>
      <c r="J41" s="64">
        <v>154000</v>
      </c>
      <c r="K41" s="64">
        <v>264000</v>
      </c>
      <c r="L41" s="17">
        <v>66000</v>
      </c>
      <c r="M41" s="23">
        <v>66000</v>
      </c>
      <c r="N41" s="17">
        <v>88432</v>
      </c>
      <c r="O41" s="17">
        <v>0</v>
      </c>
      <c r="P41" s="17"/>
      <c r="Q41" s="17">
        <f>N41/M41*100</f>
        <v>133.9878787878788</v>
      </c>
      <c r="R41" s="17"/>
      <c r="S41" s="17"/>
      <c r="T41" s="17"/>
      <c r="U41" s="17"/>
      <c r="V41" s="17"/>
      <c r="W41" s="17"/>
      <c r="X41" s="46"/>
      <c r="Y41" s="227"/>
    </row>
    <row r="42" spans="1:25" hidden="1">
      <c r="A42" s="59"/>
      <c r="B42" s="60"/>
      <c r="C42" s="60"/>
      <c r="D42" s="66" t="s">
        <v>105</v>
      </c>
      <c r="E42" s="60"/>
      <c r="F42" s="60"/>
      <c r="G42" s="61"/>
      <c r="H42" s="63">
        <v>6332</v>
      </c>
      <c r="I42" s="60" t="s">
        <v>59</v>
      </c>
      <c r="J42" s="64">
        <f t="shared" ref="J42:R42" si="23">SUM(J43:J44)</f>
        <v>200000</v>
      </c>
      <c r="K42" s="64">
        <f t="shared" si="23"/>
        <v>250000</v>
      </c>
      <c r="L42" s="64">
        <f t="shared" si="23"/>
        <v>600000</v>
      </c>
      <c r="M42" s="64">
        <f t="shared" si="23"/>
        <v>600000</v>
      </c>
      <c r="N42" s="64">
        <f t="shared" si="23"/>
        <v>50000</v>
      </c>
      <c r="O42" s="64">
        <f t="shared" si="23"/>
        <v>700000</v>
      </c>
      <c r="P42" s="64">
        <f t="shared" si="23"/>
        <v>0</v>
      </c>
      <c r="Q42" s="64">
        <f t="shared" si="23"/>
        <v>25</v>
      </c>
      <c r="R42" s="64">
        <f t="shared" si="23"/>
        <v>200000</v>
      </c>
      <c r="S42" s="64">
        <f>SUM(S43:S48)</f>
        <v>0</v>
      </c>
      <c r="T42" s="64">
        <f t="shared" ref="T42:V42" si="24">SUM(T43:T48)</f>
        <v>100000</v>
      </c>
      <c r="U42" s="64">
        <f t="shared" si="24"/>
        <v>6762744.4399999995</v>
      </c>
      <c r="V42" s="64">
        <f t="shared" si="24"/>
        <v>3813000</v>
      </c>
      <c r="W42" s="64"/>
      <c r="X42" s="64"/>
      <c r="Y42" s="227"/>
    </row>
    <row r="43" spans="1:25" hidden="1">
      <c r="A43" s="59"/>
      <c r="B43" s="60"/>
      <c r="C43" s="60"/>
      <c r="D43" s="60"/>
      <c r="E43" s="60"/>
      <c r="F43" s="60"/>
      <c r="G43" s="61"/>
      <c r="H43" s="63">
        <v>63321</v>
      </c>
      <c r="I43" s="60" t="s">
        <v>237</v>
      </c>
      <c r="J43" s="64">
        <v>200000</v>
      </c>
      <c r="K43" s="64">
        <v>250000</v>
      </c>
      <c r="L43" s="17">
        <v>200000</v>
      </c>
      <c r="M43" s="17">
        <v>200000</v>
      </c>
      <c r="N43" s="17">
        <v>50000</v>
      </c>
      <c r="O43" s="17">
        <v>400000</v>
      </c>
      <c r="P43" s="17"/>
      <c r="Q43" s="17">
        <f>N43/M43*100</f>
        <v>25</v>
      </c>
      <c r="R43" s="17">
        <v>100000</v>
      </c>
      <c r="S43" s="17">
        <v>0</v>
      </c>
      <c r="T43" s="17">
        <v>100000</v>
      </c>
      <c r="U43" s="17">
        <v>0</v>
      </c>
      <c r="V43" s="48"/>
      <c r="W43" s="17"/>
      <c r="X43" s="46"/>
      <c r="Y43" s="227"/>
    </row>
    <row r="44" spans="1:25" hidden="1">
      <c r="A44" s="59"/>
      <c r="B44" s="60"/>
      <c r="C44" s="60"/>
      <c r="D44" s="60"/>
      <c r="E44" s="60"/>
      <c r="F44" s="60"/>
      <c r="G44" s="61"/>
      <c r="H44" s="63">
        <v>63321</v>
      </c>
      <c r="I44" s="47" t="s">
        <v>370</v>
      </c>
      <c r="J44" s="64">
        <v>0</v>
      </c>
      <c r="K44" s="64">
        <v>0</v>
      </c>
      <c r="L44" s="17">
        <v>400000</v>
      </c>
      <c r="M44" s="17">
        <v>400000</v>
      </c>
      <c r="N44" s="17">
        <v>0</v>
      </c>
      <c r="O44" s="17">
        <v>300000</v>
      </c>
      <c r="P44" s="17"/>
      <c r="Q44" s="17">
        <f>N44/M44*100</f>
        <v>0</v>
      </c>
      <c r="R44" s="17">
        <v>100000</v>
      </c>
      <c r="S44" s="17"/>
      <c r="T44" s="17"/>
      <c r="U44" s="48">
        <v>812744.44</v>
      </c>
      <c r="V44" s="48">
        <v>813000</v>
      </c>
      <c r="W44" s="17"/>
      <c r="X44" s="46"/>
      <c r="Y44" s="227"/>
    </row>
    <row r="45" spans="1:25" hidden="1">
      <c r="A45" s="59"/>
      <c r="B45" s="60"/>
      <c r="C45" s="60"/>
      <c r="D45" s="60"/>
      <c r="E45" s="60"/>
      <c r="F45" s="60"/>
      <c r="G45" s="61"/>
      <c r="H45" s="63">
        <v>63321</v>
      </c>
      <c r="I45" s="47" t="s">
        <v>371</v>
      </c>
      <c r="J45" s="64"/>
      <c r="K45" s="64"/>
      <c r="L45" s="17"/>
      <c r="M45" s="17"/>
      <c r="N45" s="17"/>
      <c r="O45" s="17"/>
      <c r="P45" s="17"/>
      <c r="Q45" s="17"/>
      <c r="R45" s="17"/>
      <c r="S45" s="17"/>
      <c r="T45" s="17"/>
      <c r="U45" s="48">
        <v>2500000</v>
      </c>
      <c r="V45" s="48"/>
      <c r="W45" s="17"/>
      <c r="X45" s="46"/>
      <c r="Y45" s="227"/>
    </row>
    <row r="46" spans="1:25" hidden="1">
      <c r="A46" s="59"/>
      <c r="B46" s="60"/>
      <c r="C46" s="60"/>
      <c r="D46" s="60"/>
      <c r="E46" s="60"/>
      <c r="F46" s="60"/>
      <c r="G46" s="61"/>
      <c r="H46" s="63">
        <v>63321</v>
      </c>
      <c r="I46" s="47" t="s">
        <v>373</v>
      </c>
      <c r="J46" s="64"/>
      <c r="K46" s="64"/>
      <c r="L46" s="17"/>
      <c r="M46" s="17"/>
      <c r="N46" s="17"/>
      <c r="O46" s="17"/>
      <c r="P46" s="17"/>
      <c r="Q46" s="17"/>
      <c r="R46" s="17"/>
      <c r="S46" s="17"/>
      <c r="T46" s="17"/>
      <c r="U46" s="48">
        <v>400000</v>
      </c>
      <c r="V46" s="48"/>
      <c r="W46" s="17"/>
      <c r="X46" s="46"/>
      <c r="Y46" s="227"/>
    </row>
    <row r="47" spans="1:25" hidden="1">
      <c r="A47" s="59"/>
      <c r="B47" s="60"/>
      <c r="C47" s="60"/>
      <c r="D47" s="60"/>
      <c r="E47" s="60"/>
      <c r="F47" s="60"/>
      <c r="G47" s="61"/>
      <c r="H47" s="63">
        <v>63321</v>
      </c>
      <c r="I47" s="47" t="s">
        <v>369</v>
      </c>
      <c r="J47" s="64"/>
      <c r="K47" s="64"/>
      <c r="L47" s="17"/>
      <c r="M47" s="17"/>
      <c r="N47" s="17"/>
      <c r="O47" s="17"/>
      <c r="P47" s="17"/>
      <c r="Q47" s="17"/>
      <c r="R47" s="17"/>
      <c r="S47" s="17"/>
      <c r="T47" s="17"/>
      <c r="U47" s="48">
        <v>3000000</v>
      </c>
      <c r="V47" s="48">
        <v>3000000</v>
      </c>
      <c r="W47" s="17"/>
      <c r="X47" s="46"/>
      <c r="Y47" s="227"/>
    </row>
    <row r="48" spans="1:25" hidden="1">
      <c r="A48" s="59"/>
      <c r="B48" s="60"/>
      <c r="C48" s="60"/>
      <c r="D48" s="60"/>
      <c r="E48" s="60"/>
      <c r="F48" s="60"/>
      <c r="G48" s="61"/>
      <c r="H48" s="63">
        <v>63322</v>
      </c>
      <c r="I48" s="47" t="s">
        <v>299</v>
      </c>
      <c r="J48" s="64"/>
      <c r="K48" s="64"/>
      <c r="L48" s="17"/>
      <c r="M48" s="17"/>
      <c r="N48" s="17"/>
      <c r="O48" s="17"/>
      <c r="P48" s="17"/>
      <c r="Q48" s="17"/>
      <c r="R48" s="17">
        <v>0</v>
      </c>
      <c r="S48" s="17"/>
      <c r="T48" s="17"/>
      <c r="U48" s="17">
        <v>50000</v>
      </c>
      <c r="V48" s="48"/>
      <c r="W48" s="17"/>
      <c r="X48" s="46"/>
      <c r="Y48" s="227"/>
    </row>
    <row r="49" spans="1:25" s="2" customFormat="1">
      <c r="A49" s="159"/>
      <c r="B49" s="152"/>
      <c r="C49" s="152"/>
      <c r="D49" s="152"/>
      <c r="E49" s="152"/>
      <c r="F49" s="152"/>
      <c r="G49" s="160"/>
      <c r="H49" s="35">
        <v>634</v>
      </c>
      <c r="I49" s="152" t="s">
        <v>261</v>
      </c>
      <c r="J49" s="34"/>
      <c r="K49" s="34"/>
      <c r="L49" s="34"/>
      <c r="M49" s="34"/>
      <c r="N49" s="34"/>
      <c r="O49" s="34"/>
      <c r="P49" s="34"/>
      <c r="Q49" s="34"/>
      <c r="R49" s="34">
        <f t="shared" ref="R49:X49" si="25">SUM(R50:R51)</f>
        <v>318000</v>
      </c>
      <c r="S49" s="34">
        <f t="shared" si="25"/>
        <v>218000</v>
      </c>
      <c r="T49" s="34">
        <f t="shared" si="25"/>
        <v>218000</v>
      </c>
      <c r="U49" s="34">
        <f t="shared" si="25"/>
        <v>413000</v>
      </c>
      <c r="V49" s="158">
        <f t="shared" si="25"/>
        <v>220000</v>
      </c>
      <c r="W49" s="34">
        <f t="shared" si="25"/>
        <v>0</v>
      </c>
      <c r="X49" s="34">
        <f t="shared" si="25"/>
        <v>0</v>
      </c>
      <c r="Y49" s="227">
        <f t="shared" si="18"/>
        <v>0</v>
      </c>
    </row>
    <row r="50" spans="1:25" hidden="1">
      <c r="A50" s="59"/>
      <c r="B50" s="60"/>
      <c r="C50" s="60"/>
      <c r="D50" s="60"/>
      <c r="E50" s="60"/>
      <c r="F50" s="60"/>
      <c r="G50" s="61"/>
      <c r="H50" s="63">
        <v>63421</v>
      </c>
      <c r="I50" s="60" t="s">
        <v>262</v>
      </c>
      <c r="J50" s="64"/>
      <c r="K50" s="64"/>
      <c r="L50" s="17"/>
      <c r="M50" s="17"/>
      <c r="N50" s="17"/>
      <c r="O50" s="17"/>
      <c r="P50" s="17"/>
      <c r="Q50" s="17"/>
      <c r="R50" s="17">
        <v>100000</v>
      </c>
      <c r="S50" s="17"/>
      <c r="T50" s="17"/>
      <c r="U50" s="48">
        <v>193000</v>
      </c>
      <c r="V50" s="48"/>
      <c r="W50" s="17"/>
      <c r="X50" s="46">
        <v>0</v>
      </c>
      <c r="Y50" s="227">
        <f t="shared" si="18"/>
        <v>0</v>
      </c>
    </row>
    <row r="51" spans="1:25" hidden="1">
      <c r="A51" s="59"/>
      <c r="B51" s="60"/>
      <c r="C51" s="60"/>
      <c r="D51" s="60"/>
      <c r="E51" s="60"/>
      <c r="F51" s="60"/>
      <c r="G51" s="61"/>
      <c r="H51" s="63">
        <v>63411</v>
      </c>
      <c r="I51" s="60" t="s">
        <v>123</v>
      </c>
      <c r="J51" s="64">
        <v>181536.88</v>
      </c>
      <c r="K51" s="64">
        <v>460000</v>
      </c>
      <c r="L51" s="17">
        <v>450000</v>
      </c>
      <c r="M51" s="23">
        <v>450000</v>
      </c>
      <c r="N51" s="17">
        <v>229338.31</v>
      </c>
      <c r="O51" s="17"/>
      <c r="P51" s="17">
        <v>399503.4</v>
      </c>
      <c r="Q51" s="17">
        <f>N51/M51*100</f>
        <v>50.964068888888889</v>
      </c>
      <c r="R51" s="17">
        <v>218000</v>
      </c>
      <c r="S51" s="17">
        <v>218000</v>
      </c>
      <c r="T51" s="17">
        <v>218000</v>
      </c>
      <c r="U51" s="48">
        <v>220000</v>
      </c>
      <c r="V51" s="48">
        <v>220000</v>
      </c>
      <c r="W51" s="17"/>
      <c r="X51" s="46"/>
      <c r="Y51" s="227">
        <f t="shared" si="18"/>
        <v>0</v>
      </c>
    </row>
    <row r="52" spans="1:25" s="2" customFormat="1">
      <c r="A52" s="159"/>
      <c r="B52" s="152"/>
      <c r="C52" s="152"/>
      <c r="D52" s="152"/>
      <c r="E52" s="152"/>
      <c r="F52" s="152"/>
      <c r="G52" s="160"/>
      <c r="H52" s="35">
        <v>64</v>
      </c>
      <c r="I52" s="152" t="s">
        <v>5</v>
      </c>
      <c r="J52" s="34">
        <f t="shared" ref="J52:X52" si="26">SUM(J55+J53)</f>
        <v>306927.17</v>
      </c>
      <c r="K52" s="34">
        <f t="shared" si="26"/>
        <v>746000</v>
      </c>
      <c r="L52" s="34">
        <f t="shared" si="26"/>
        <v>383000</v>
      </c>
      <c r="M52" s="34">
        <f t="shared" si="26"/>
        <v>383000</v>
      </c>
      <c r="N52" s="34">
        <f t="shared" si="26"/>
        <v>283626.34000000003</v>
      </c>
      <c r="O52" s="34">
        <f t="shared" si="26"/>
        <v>555000</v>
      </c>
      <c r="P52" s="34">
        <f t="shared" si="26"/>
        <v>220952.2</v>
      </c>
      <c r="Q52" s="34">
        <f t="shared" si="26"/>
        <v>350.44314265432098</v>
      </c>
      <c r="R52" s="158">
        <f t="shared" si="26"/>
        <v>270500</v>
      </c>
      <c r="S52" s="158">
        <f t="shared" si="26"/>
        <v>446000</v>
      </c>
      <c r="T52" s="158">
        <f t="shared" si="26"/>
        <v>391000</v>
      </c>
      <c r="U52" s="34">
        <f t="shared" si="26"/>
        <v>331000</v>
      </c>
      <c r="V52" s="34">
        <f t="shared" si="26"/>
        <v>355500</v>
      </c>
      <c r="W52" s="34">
        <v>350000</v>
      </c>
      <c r="X52" s="34">
        <f t="shared" si="26"/>
        <v>0</v>
      </c>
      <c r="Y52" s="227">
        <v>400000</v>
      </c>
    </row>
    <row r="53" spans="1:25" s="2" customFormat="1">
      <c r="A53" s="159"/>
      <c r="B53" s="152"/>
      <c r="C53" s="152"/>
      <c r="D53" s="152"/>
      <c r="E53" s="152"/>
      <c r="F53" s="152"/>
      <c r="G53" s="160"/>
      <c r="H53" s="35">
        <v>641</v>
      </c>
      <c r="I53" s="152" t="s">
        <v>124</v>
      </c>
      <c r="J53" s="34">
        <f t="shared" ref="J53:X53" si="27">SUM(J54)</f>
        <v>774.32</v>
      </c>
      <c r="K53" s="34">
        <f t="shared" si="27"/>
        <v>1000</v>
      </c>
      <c r="L53" s="34">
        <f t="shared" si="27"/>
        <v>1000</v>
      </c>
      <c r="M53" s="34">
        <f t="shared" si="27"/>
        <v>1000</v>
      </c>
      <c r="N53" s="34">
        <f t="shared" si="27"/>
        <v>44.95</v>
      </c>
      <c r="O53" s="34">
        <f t="shared" si="27"/>
        <v>1000</v>
      </c>
      <c r="P53" s="34">
        <f t="shared" si="27"/>
        <v>7.32</v>
      </c>
      <c r="Q53" s="34">
        <f t="shared" si="27"/>
        <v>4.4950000000000001</v>
      </c>
      <c r="R53" s="34">
        <f t="shared" si="27"/>
        <v>500</v>
      </c>
      <c r="S53" s="34">
        <f t="shared" si="27"/>
        <v>1000</v>
      </c>
      <c r="T53" s="34">
        <f t="shared" si="27"/>
        <v>1000</v>
      </c>
      <c r="U53" s="34">
        <f t="shared" si="27"/>
        <v>1000</v>
      </c>
      <c r="V53" s="34">
        <f t="shared" si="27"/>
        <v>500</v>
      </c>
      <c r="W53" s="34">
        <f t="shared" si="27"/>
        <v>0</v>
      </c>
      <c r="X53" s="34">
        <f t="shared" si="27"/>
        <v>0</v>
      </c>
      <c r="Y53" s="227">
        <f t="shared" si="18"/>
        <v>0</v>
      </c>
    </row>
    <row r="54" spans="1:25" hidden="1">
      <c r="A54" s="59"/>
      <c r="B54" s="60"/>
      <c r="C54" s="60"/>
      <c r="D54" s="60"/>
      <c r="E54" s="60"/>
      <c r="F54" s="60"/>
      <c r="G54" s="61"/>
      <c r="H54" s="63">
        <v>64111</v>
      </c>
      <c r="I54" s="60" t="s">
        <v>124</v>
      </c>
      <c r="J54" s="64">
        <v>774.32</v>
      </c>
      <c r="K54" s="64">
        <v>1000</v>
      </c>
      <c r="L54" s="17">
        <v>1000</v>
      </c>
      <c r="M54" s="17">
        <v>1000</v>
      </c>
      <c r="N54" s="17">
        <v>44.95</v>
      </c>
      <c r="O54" s="17">
        <v>1000</v>
      </c>
      <c r="P54" s="17">
        <v>7.32</v>
      </c>
      <c r="Q54" s="17">
        <f>N54/M54*100</f>
        <v>4.4950000000000001</v>
      </c>
      <c r="R54" s="17">
        <v>500</v>
      </c>
      <c r="S54" s="17">
        <v>1000</v>
      </c>
      <c r="T54" s="17">
        <v>1000</v>
      </c>
      <c r="U54" s="17">
        <v>1000</v>
      </c>
      <c r="V54" s="17">
        <v>500</v>
      </c>
      <c r="W54" s="17"/>
      <c r="X54" s="46">
        <v>0</v>
      </c>
      <c r="Y54" s="227">
        <f t="shared" si="18"/>
        <v>0</v>
      </c>
    </row>
    <row r="55" spans="1:25" s="2" customFormat="1">
      <c r="A55" s="159"/>
      <c r="B55" s="152"/>
      <c r="C55" s="152"/>
      <c r="D55" s="152"/>
      <c r="E55" s="152"/>
      <c r="F55" s="152"/>
      <c r="G55" s="160"/>
      <c r="H55" s="35">
        <v>642</v>
      </c>
      <c r="I55" s="152" t="s">
        <v>60</v>
      </c>
      <c r="J55" s="34">
        <f t="shared" ref="J55:X55" si="28">SUM(J56+J59)</f>
        <v>306152.84999999998</v>
      </c>
      <c r="K55" s="34">
        <f t="shared" si="28"/>
        <v>745000</v>
      </c>
      <c r="L55" s="34">
        <f t="shared" si="28"/>
        <v>382000</v>
      </c>
      <c r="M55" s="34">
        <f t="shared" si="28"/>
        <v>382000</v>
      </c>
      <c r="N55" s="34">
        <f t="shared" si="28"/>
        <v>283581.39</v>
      </c>
      <c r="O55" s="34">
        <f t="shared" si="28"/>
        <v>554000</v>
      </c>
      <c r="P55" s="34">
        <f t="shared" si="28"/>
        <v>220944.88</v>
      </c>
      <c r="Q55" s="34">
        <f t="shared" si="28"/>
        <v>345.94814265432097</v>
      </c>
      <c r="R55" s="34">
        <f t="shared" si="28"/>
        <v>270000</v>
      </c>
      <c r="S55" s="34">
        <f t="shared" si="28"/>
        <v>445000</v>
      </c>
      <c r="T55" s="34">
        <f t="shared" si="28"/>
        <v>390000</v>
      </c>
      <c r="U55" s="34">
        <f t="shared" si="28"/>
        <v>330000</v>
      </c>
      <c r="V55" s="34">
        <f t="shared" si="28"/>
        <v>355000</v>
      </c>
      <c r="W55" s="34">
        <f t="shared" si="28"/>
        <v>0</v>
      </c>
      <c r="X55" s="34">
        <f t="shared" si="28"/>
        <v>0</v>
      </c>
      <c r="Y55" s="227">
        <f t="shared" si="18"/>
        <v>0</v>
      </c>
    </row>
    <row r="56" spans="1:25" hidden="1">
      <c r="A56" s="59"/>
      <c r="B56" s="60"/>
      <c r="C56" s="60"/>
      <c r="D56" s="60"/>
      <c r="E56" s="60"/>
      <c r="F56" s="66" t="s">
        <v>107</v>
      </c>
      <c r="G56" s="61"/>
      <c r="H56" s="63">
        <v>6421</v>
      </c>
      <c r="I56" s="60" t="s">
        <v>61</v>
      </c>
      <c r="J56" s="64">
        <f>SUM(J57)</f>
        <v>104266.48</v>
      </c>
      <c r="K56" s="64">
        <f>SUM(K57)</f>
        <v>80000</v>
      </c>
      <c r="L56" s="64">
        <f t="shared" ref="L56:R56" si="29">SUM(L57:L58)</f>
        <v>80000</v>
      </c>
      <c r="M56" s="64">
        <f t="shared" si="29"/>
        <v>80000</v>
      </c>
      <c r="N56" s="64">
        <f t="shared" si="29"/>
        <v>75677.86</v>
      </c>
      <c r="O56" s="64">
        <f t="shared" si="29"/>
        <v>154000</v>
      </c>
      <c r="P56" s="64">
        <f t="shared" si="29"/>
        <v>65497.3</v>
      </c>
      <c r="Q56" s="64">
        <f t="shared" si="29"/>
        <v>175.01381333333333</v>
      </c>
      <c r="R56" s="64">
        <f t="shared" si="29"/>
        <v>120000</v>
      </c>
      <c r="S56" s="64">
        <f>SUM(S57:S58)</f>
        <v>170000</v>
      </c>
      <c r="T56" s="64">
        <f t="shared" ref="T56:V56" si="30">SUM(T57:T58)</f>
        <v>160000</v>
      </c>
      <c r="U56" s="64">
        <f t="shared" si="30"/>
        <v>150000</v>
      </c>
      <c r="V56" s="64">
        <f t="shared" si="30"/>
        <v>175000</v>
      </c>
      <c r="W56" s="64"/>
      <c r="X56" s="64"/>
      <c r="Y56" s="227"/>
    </row>
    <row r="57" spans="1:25" hidden="1">
      <c r="A57" s="59"/>
      <c r="B57" s="60"/>
      <c r="C57" s="60"/>
      <c r="D57" s="60"/>
      <c r="E57" s="60"/>
      <c r="F57" s="66"/>
      <c r="G57" s="61"/>
      <c r="H57" s="63">
        <v>64219</v>
      </c>
      <c r="I57" s="60" t="s">
        <v>61</v>
      </c>
      <c r="J57" s="64">
        <v>104266.48</v>
      </c>
      <c r="K57" s="64">
        <v>80000</v>
      </c>
      <c r="L57" s="17">
        <v>30000</v>
      </c>
      <c r="M57" s="17">
        <v>30000</v>
      </c>
      <c r="N57" s="17">
        <v>17743.57</v>
      </c>
      <c r="O57" s="23">
        <v>30000</v>
      </c>
      <c r="P57" s="23">
        <v>20556.3</v>
      </c>
      <c r="Q57" s="17">
        <f>N57/M57*100</f>
        <v>59.145233333333337</v>
      </c>
      <c r="R57" s="17">
        <v>35000</v>
      </c>
      <c r="S57" s="17">
        <v>35000</v>
      </c>
      <c r="T57" s="17">
        <v>40000</v>
      </c>
      <c r="U57" s="17">
        <v>50000</v>
      </c>
      <c r="V57" s="17">
        <v>45000</v>
      </c>
      <c r="W57" s="17"/>
      <c r="X57" s="46"/>
      <c r="Y57" s="227"/>
    </row>
    <row r="58" spans="1:25" hidden="1">
      <c r="A58" s="59"/>
      <c r="B58" s="60"/>
      <c r="C58" s="60"/>
      <c r="D58" s="60"/>
      <c r="E58" s="60"/>
      <c r="F58" s="66"/>
      <c r="G58" s="61"/>
      <c r="H58" s="63">
        <v>64219</v>
      </c>
      <c r="I58" s="60" t="s">
        <v>238</v>
      </c>
      <c r="J58" s="64"/>
      <c r="K58" s="64"/>
      <c r="L58" s="17">
        <v>50000</v>
      </c>
      <c r="M58" s="17">
        <v>50000</v>
      </c>
      <c r="N58" s="17">
        <v>57934.29</v>
      </c>
      <c r="O58" s="23">
        <v>124000</v>
      </c>
      <c r="P58" s="23">
        <v>44941</v>
      </c>
      <c r="Q58" s="17">
        <f>N58/M58*100</f>
        <v>115.86857999999999</v>
      </c>
      <c r="R58" s="17">
        <v>85000</v>
      </c>
      <c r="S58" s="17">
        <v>135000</v>
      </c>
      <c r="T58" s="17">
        <v>120000</v>
      </c>
      <c r="U58" s="48">
        <v>100000</v>
      </c>
      <c r="V58" s="48">
        <v>130000</v>
      </c>
      <c r="W58" s="17"/>
      <c r="X58" s="46"/>
      <c r="Y58" s="227"/>
    </row>
    <row r="59" spans="1:25" hidden="1">
      <c r="A59" s="59"/>
      <c r="B59" s="60"/>
      <c r="C59" s="60"/>
      <c r="D59" s="60"/>
      <c r="E59" s="60"/>
      <c r="F59" s="66" t="s">
        <v>107</v>
      </c>
      <c r="G59" s="61"/>
      <c r="H59" s="63">
        <v>6422</v>
      </c>
      <c r="I59" s="60" t="s">
        <v>62</v>
      </c>
      <c r="J59" s="64">
        <f t="shared" ref="J59:R59" si="31">SUM(J60:J62)</f>
        <v>201886.37</v>
      </c>
      <c r="K59" s="64">
        <f t="shared" si="31"/>
        <v>665000</v>
      </c>
      <c r="L59" s="64">
        <f t="shared" si="31"/>
        <v>302000</v>
      </c>
      <c r="M59" s="64">
        <f t="shared" si="31"/>
        <v>302000</v>
      </c>
      <c r="N59" s="64">
        <f t="shared" si="31"/>
        <v>207903.53</v>
      </c>
      <c r="O59" s="62">
        <f t="shared" si="31"/>
        <v>400000</v>
      </c>
      <c r="P59" s="62">
        <f t="shared" si="31"/>
        <v>155447.57999999999</v>
      </c>
      <c r="Q59" s="62">
        <f t="shared" si="31"/>
        <v>170.93432932098764</v>
      </c>
      <c r="R59" s="62">
        <f t="shared" si="31"/>
        <v>150000</v>
      </c>
      <c r="S59" s="62">
        <f>SUM(S60:S62)</f>
        <v>275000</v>
      </c>
      <c r="T59" s="62">
        <f t="shared" ref="T59:V59" si="32">SUM(T60:T62)</f>
        <v>230000</v>
      </c>
      <c r="U59" s="62">
        <f t="shared" si="32"/>
        <v>180000</v>
      </c>
      <c r="V59" s="62">
        <f t="shared" si="32"/>
        <v>180000</v>
      </c>
      <c r="W59" s="62"/>
      <c r="X59" s="46"/>
      <c r="Y59" s="227"/>
    </row>
    <row r="60" spans="1:25" hidden="1">
      <c r="A60" s="59"/>
      <c r="B60" s="60"/>
      <c r="C60" s="60"/>
      <c r="D60" s="60"/>
      <c r="E60" s="60"/>
      <c r="F60" s="66"/>
      <c r="G60" s="61"/>
      <c r="H60" s="63">
        <v>64222</v>
      </c>
      <c r="I60" s="60" t="s">
        <v>63</v>
      </c>
      <c r="J60" s="64">
        <v>146448.39000000001</v>
      </c>
      <c r="K60" s="64">
        <v>600000</v>
      </c>
      <c r="L60" s="17">
        <v>162000</v>
      </c>
      <c r="M60" s="17">
        <v>162000</v>
      </c>
      <c r="N60" s="17">
        <v>163216.06</v>
      </c>
      <c r="O60" s="23">
        <v>250000</v>
      </c>
      <c r="P60" s="23">
        <v>90320.93</v>
      </c>
      <c r="Q60" s="17">
        <f>N60/M60*100</f>
        <v>100.75065432098765</v>
      </c>
      <c r="R60" s="17">
        <v>100000</v>
      </c>
      <c r="S60" s="17">
        <v>200000</v>
      </c>
      <c r="T60" s="17">
        <v>160000</v>
      </c>
      <c r="U60" s="48">
        <v>100000</v>
      </c>
      <c r="V60" s="48">
        <v>100000</v>
      </c>
      <c r="W60" s="17"/>
      <c r="X60" s="46"/>
      <c r="Y60" s="227"/>
    </row>
    <row r="61" spans="1:25" hidden="1">
      <c r="A61" s="59"/>
      <c r="B61" s="60"/>
      <c r="C61" s="60"/>
      <c r="D61" s="60"/>
      <c r="E61" s="60"/>
      <c r="F61" s="60"/>
      <c r="G61" s="61"/>
      <c r="H61" s="63">
        <v>64222</v>
      </c>
      <c r="I61" s="60" t="s">
        <v>96</v>
      </c>
      <c r="J61" s="64">
        <v>50994.96</v>
      </c>
      <c r="K61" s="64">
        <v>50000</v>
      </c>
      <c r="L61" s="17">
        <v>100000</v>
      </c>
      <c r="M61" s="17">
        <v>100000</v>
      </c>
      <c r="N61" s="17">
        <v>27690</v>
      </c>
      <c r="O61" s="17">
        <v>90000</v>
      </c>
      <c r="P61" s="17">
        <v>36850</v>
      </c>
      <c r="Q61" s="17">
        <f>N61/M61*100</f>
        <v>27.689999999999998</v>
      </c>
      <c r="R61" s="17">
        <v>35000</v>
      </c>
      <c r="S61" s="17">
        <v>50000</v>
      </c>
      <c r="T61" s="17">
        <v>55000</v>
      </c>
      <c r="U61" s="17">
        <v>65000</v>
      </c>
      <c r="V61" s="17">
        <v>70000</v>
      </c>
      <c r="W61" s="17"/>
      <c r="X61" s="46"/>
      <c r="Y61" s="227"/>
    </row>
    <row r="62" spans="1:25" hidden="1">
      <c r="A62" s="59"/>
      <c r="B62" s="60"/>
      <c r="C62" s="60"/>
      <c r="D62" s="60"/>
      <c r="E62" s="60"/>
      <c r="F62" s="60"/>
      <c r="G62" s="61"/>
      <c r="H62" s="63">
        <v>64239</v>
      </c>
      <c r="I62" s="60" t="s">
        <v>143</v>
      </c>
      <c r="J62" s="64">
        <v>4443.0200000000004</v>
      </c>
      <c r="K62" s="64">
        <v>15000</v>
      </c>
      <c r="L62" s="17">
        <v>40000</v>
      </c>
      <c r="M62" s="17">
        <v>40000</v>
      </c>
      <c r="N62" s="17">
        <v>16997.47</v>
      </c>
      <c r="O62" s="17">
        <v>60000</v>
      </c>
      <c r="P62" s="17">
        <v>28276.65</v>
      </c>
      <c r="Q62" s="17">
        <f>N62/M62*100</f>
        <v>42.493675000000003</v>
      </c>
      <c r="R62" s="17">
        <v>15000</v>
      </c>
      <c r="S62" s="17">
        <v>25000</v>
      </c>
      <c r="T62" s="17">
        <v>15000</v>
      </c>
      <c r="U62" s="17">
        <v>15000</v>
      </c>
      <c r="V62" s="17">
        <v>10000</v>
      </c>
      <c r="W62" s="17"/>
      <c r="X62" s="46"/>
      <c r="Y62" s="227"/>
    </row>
    <row r="63" spans="1:25" s="2" customFormat="1">
      <c r="A63" s="159"/>
      <c r="B63" s="152"/>
      <c r="C63" s="152"/>
      <c r="D63" s="152"/>
      <c r="E63" s="152"/>
      <c r="F63" s="152"/>
      <c r="G63" s="160"/>
      <c r="H63" s="35">
        <v>65</v>
      </c>
      <c r="I63" s="152" t="s">
        <v>64</v>
      </c>
      <c r="J63" s="34">
        <f t="shared" ref="J63:X63" si="33">SUM(J64+J68+J76)</f>
        <v>193560.41</v>
      </c>
      <c r="K63" s="34">
        <f t="shared" si="33"/>
        <v>291000</v>
      </c>
      <c r="L63" s="34">
        <f t="shared" si="33"/>
        <v>244000</v>
      </c>
      <c r="M63" s="34">
        <f t="shared" si="33"/>
        <v>244000</v>
      </c>
      <c r="N63" s="34">
        <f t="shared" si="33"/>
        <v>179151.88</v>
      </c>
      <c r="O63" s="34">
        <f t="shared" si="33"/>
        <v>338000</v>
      </c>
      <c r="P63" s="34">
        <f t="shared" si="33"/>
        <v>241121.97</v>
      </c>
      <c r="Q63" s="34">
        <f t="shared" si="33"/>
        <v>875.49996833333341</v>
      </c>
      <c r="R63" s="158">
        <f t="shared" si="33"/>
        <v>283000</v>
      </c>
      <c r="S63" s="158">
        <f t="shared" si="33"/>
        <v>256500</v>
      </c>
      <c r="T63" s="158">
        <f t="shared" si="33"/>
        <v>244500</v>
      </c>
      <c r="U63" s="34">
        <f>SUM(U64+U68+U76)</f>
        <v>274500</v>
      </c>
      <c r="V63" s="34">
        <f>SUM(V64+V68+V76)</f>
        <v>253500</v>
      </c>
      <c r="W63" s="34">
        <v>270000</v>
      </c>
      <c r="X63" s="34">
        <f t="shared" si="33"/>
        <v>0</v>
      </c>
      <c r="Y63" s="227">
        <v>280000</v>
      </c>
    </row>
    <row r="64" spans="1:25" s="2" customFormat="1">
      <c r="A64" s="159"/>
      <c r="B64" s="152"/>
      <c r="C64" s="152"/>
      <c r="D64" s="152"/>
      <c r="E64" s="152"/>
      <c r="F64" s="152"/>
      <c r="G64" s="160"/>
      <c r="H64" s="35">
        <v>651</v>
      </c>
      <c r="I64" s="152" t="s">
        <v>65</v>
      </c>
      <c r="J64" s="34">
        <f t="shared" ref="J64:V64" si="34">SUM(J65)</f>
        <v>21383.33</v>
      </c>
      <c r="K64" s="34">
        <f t="shared" si="34"/>
        <v>28000</v>
      </c>
      <c r="L64" s="34">
        <f t="shared" si="34"/>
        <v>53000</v>
      </c>
      <c r="M64" s="34">
        <f t="shared" si="34"/>
        <v>53000</v>
      </c>
      <c r="N64" s="34">
        <f t="shared" si="34"/>
        <v>8517.89</v>
      </c>
      <c r="O64" s="34">
        <f t="shared" si="34"/>
        <v>35000</v>
      </c>
      <c r="P64" s="34">
        <f t="shared" si="34"/>
        <v>12199.82</v>
      </c>
      <c r="Q64" s="34">
        <f t="shared" si="34"/>
        <v>21.812075</v>
      </c>
      <c r="R64" s="34">
        <f t="shared" si="34"/>
        <v>30000</v>
      </c>
      <c r="S64" s="34">
        <f t="shared" si="34"/>
        <v>25000</v>
      </c>
      <c r="T64" s="34">
        <f t="shared" si="34"/>
        <v>13000</v>
      </c>
      <c r="U64" s="34">
        <f t="shared" si="34"/>
        <v>13000</v>
      </c>
      <c r="V64" s="34">
        <f t="shared" si="34"/>
        <v>7000</v>
      </c>
      <c r="W64" s="34"/>
      <c r="X64" s="34"/>
      <c r="Y64" s="227"/>
    </row>
    <row r="65" spans="1:25" hidden="1">
      <c r="A65" s="59"/>
      <c r="B65" s="66" t="s">
        <v>106</v>
      </c>
      <c r="C65" s="60"/>
      <c r="D65" s="60"/>
      <c r="E65" s="60"/>
      <c r="F65" s="60"/>
      <c r="G65" s="61"/>
      <c r="H65" s="63">
        <v>6512</v>
      </c>
      <c r="I65" s="60" t="s">
        <v>66</v>
      </c>
      <c r="J65" s="64">
        <f t="shared" ref="J65:R65" si="35">SUM(J66:J67)</f>
        <v>21383.33</v>
      </c>
      <c r="K65" s="64">
        <f t="shared" si="35"/>
        <v>28000</v>
      </c>
      <c r="L65" s="64">
        <f t="shared" si="35"/>
        <v>53000</v>
      </c>
      <c r="M65" s="64">
        <f t="shared" si="35"/>
        <v>53000</v>
      </c>
      <c r="N65" s="64">
        <f t="shared" si="35"/>
        <v>8517.89</v>
      </c>
      <c r="O65" s="64">
        <f t="shared" si="35"/>
        <v>35000</v>
      </c>
      <c r="P65" s="64">
        <f t="shared" si="35"/>
        <v>12199.82</v>
      </c>
      <c r="Q65" s="64">
        <f t="shared" si="35"/>
        <v>21.812075</v>
      </c>
      <c r="R65" s="64">
        <f t="shared" si="35"/>
        <v>30000</v>
      </c>
      <c r="S65" s="64">
        <f>SUM(S66:S67)</f>
        <v>25000</v>
      </c>
      <c r="T65" s="64">
        <f t="shared" ref="T65:V65" si="36">SUM(T66:T67)</f>
        <v>13000</v>
      </c>
      <c r="U65" s="64">
        <f t="shared" si="36"/>
        <v>13000</v>
      </c>
      <c r="V65" s="64">
        <f t="shared" si="36"/>
        <v>7000</v>
      </c>
      <c r="W65" s="64"/>
      <c r="X65" s="64"/>
      <c r="Y65" s="227"/>
    </row>
    <row r="66" spans="1:25" hidden="1">
      <c r="A66" s="59"/>
      <c r="B66" s="60"/>
      <c r="C66" s="60"/>
      <c r="D66" s="60"/>
      <c r="E66" s="60"/>
      <c r="F66" s="60"/>
      <c r="G66" s="61"/>
      <c r="H66" s="63">
        <v>65123</v>
      </c>
      <c r="I66" s="60" t="s">
        <v>70</v>
      </c>
      <c r="J66" s="64">
        <v>14582.1</v>
      </c>
      <c r="K66" s="64">
        <v>25000</v>
      </c>
      <c r="L66" s="17">
        <v>45000</v>
      </c>
      <c r="M66" s="17">
        <v>45000</v>
      </c>
      <c r="N66" s="17">
        <v>8237.34</v>
      </c>
      <c r="O66" s="17">
        <v>30000</v>
      </c>
      <c r="P66" s="17">
        <v>12190.1</v>
      </c>
      <c r="Q66" s="17">
        <f>N66/M66*100</f>
        <v>18.305199999999999</v>
      </c>
      <c r="R66" s="17">
        <v>20000</v>
      </c>
      <c r="S66" s="17">
        <v>20000</v>
      </c>
      <c r="T66" s="17">
        <v>10000</v>
      </c>
      <c r="U66" s="17">
        <v>10000</v>
      </c>
      <c r="V66" s="17">
        <v>5000</v>
      </c>
      <c r="W66" s="17"/>
      <c r="X66" s="46"/>
      <c r="Y66" s="227"/>
    </row>
    <row r="67" spans="1:25" hidden="1">
      <c r="A67" s="59"/>
      <c r="B67" s="60"/>
      <c r="C67" s="60"/>
      <c r="D67" s="60"/>
      <c r="E67" s="60"/>
      <c r="F67" s="60"/>
      <c r="G67" s="61"/>
      <c r="H67" s="63">
        <v>65129</v>
      </c>
      <c r="I67" s="60" t="s">
        <v>97</v>
      </c>
      <c r="J67" s="64">
        <v>6801.23</v>
      </c>
      <c r="K67" s="64">
        <v>3000</v>
      </c>
      <c r="L67" s="17">
        <v>8000</v>
      </c>
      <c r="M67" s="17">
        <v>8000</v>
      </c>
      <c r="N67" s="17">
        <v>280.55</v>
      </c>
      <c r="O67" s="17">
        <v>5000</v>
      </c>
      <c r="P67" s="17">
        <v>9.7200000000000006</v>
      </c>
      <c r="Q67" s="17">
        <f>N67/M67*100</f>
        <v>3.5068750000000004</v>
      </c>
      <c r="R67" s="17">
        <v>10000</v>
      </c>
      <c r="S67" s="17">
        <v>5000</v>
      </c>
      <c r="T67" s="17">
        <v>3000</v>
      </c>
      <c r="U67" s="17">
        <v>3000</v>
      </c>
      <c r="V67" s="17">
        <v>2000</v>
      </c>
      <c r="W67" s="17"/>
      <c r="X67" s="46"/>
      <c r="Y67" s="227"/>
    </row>
    <row r="68" spans="1:25" s="2" customFormat="1">
      <c r="A68" s="159"/>
      <c r="B68" s="152"/>
      <c r="C68" s="152"/>
      <c r="D68" s="152"/>
      <c r="E68" s="152"/>
      <c r="F68" s="152"/>
      <c r="G68" s="160"/>
      <c r="H68" s="35">
        <v>652</v>
      </c>
      <c r="I68" s="152" t="s">
        <v>6</v>
      </c>
      <c r="J68" s="34">
        <f t="shared" ref="J68:X68" si="37">SUM(J72+J74+J69)</f>
        <v>24736.85</v>
      </c>
      <c r="K68" s="34">
        <f t="shared" si="37"/>
        <v>33000</v>
      </c>
      <c r="L68" s="34">
        <f t="shared" si="37"/>
        <v>16000</v>
      </c>
      <c r="M68" s="34">
        <f t="shared" si="37"/>
        <v>16000</v>
      </c>
      <c r="N68" s="34">
        <f t="shared" si="37"/>
        <v>78368.599999999991</v>
      </c>
      <c r="O68" s="34">
        <f t="shared" si="37"/>
        <v>108000</v>
      </c>
      <c r="P68" s="34">
        <f t="shared" si="37"/>
        <v>129595.01999999999</v>
      </c>
      <c r="Q68" s="34">
        <f t="shared" si="37"/>
        <v>775.72783333333336</v>
      </c>
      <c r="R68" s="34">
        <f t="shared" si="37"/>
        <v>133000</v>
      </c>
      <c r="S68" s="34">
        <f t="shared" si="37"/>
        <v>61500</v>
      </c>
      <c r="T68" s="34">
        <f t="shared" si="37"/>
        <v>31500</v>
      </c>
      <c r="U68" s="34">
        <f t="shared" si="37"/>
        <v>41500</v>
      </c>
      <c r="V68" s="34">
        <f t="shared" si="37"/>
        <v>36500</v>
      </c>
      <c r="W68" s="34">
        <f t="shared" si="37"/>
        <v>0</v>
      </c>
      <c r="X68" s="34">
        <f t="shared" si="37"/>
        <v>0</v>
      </c>
      <c r="Y68" s="227">
        <f t="shared" si="18"/>
        <v>0</v>
      </c>
    </row>
    <row r="69" spans="1:25" hidden="1">
      <c r="A69" s="59"/>
      <c r="B69" s="60"/>
      <c r="C69" s="60"/>
      <c r="D69" s="60"/>
      <c r="E69" s="60"/>
      <c r="F69" s="60"/>
      <c r="G69" s="61"/>
      <c r="H69" s="63">
        <v>6522</v>
      </c>
      <c r="I69" s="60" t="s">
        <v>121</v>
      </c>
      <c r="J69" s="64">
        <f t="shared" ref="J69:T69" si="38">SUM(J70)</f>
        <v>3122.05</v>
      </c>
      <c r="K69" s="64">
        <f t="shared" si="38"/>
        <v>8000</v>
      </c>
      <c r="L69" s="64">
        <f t="shared" si="38"/>
        <v>6000</v>
      </c>
      <c r="M69" s="64">
        <f t="shared" si="38"/>
        <v>6000</v>
      </c>
      <c r="N69" s="64">
        <f t="shared" si="38"/>
        <v>645.65</v>
      </c>
      <c r="O69" s="64">
        <f t="shared" si="38"/>
        <v>3000</v>
      </c>
      <c r="P69" s="64">
        <f t="shared" si="38"/>
        <v>1767.68</v>
      </c>
      <c r="Q69" s="64">
        <f t="shared" si="38"/>
        <v>10.760833333333334</v>
      </c>
      <c r="R69" s="64">
        <f t="shared" si="38"/>
        <v>3000</v>
      </c>
      <c r="S69" s="64">
        <f t="shared" si="38"/>
        <v>1500</v>
      </c>
      <c r="T69" s="64">
        <f t="shared" si="38"/>
        <v>1500</v>
      </c>
      <c r="U69" s="64">
        <f>SUM(U70:U71)</f>
        <v>1500</v>
      </c>
      <c r="V69" s="64">
        <f>SUM(V70:V71)</f>
        <v>1500</v>
      </c>
      <c r="W69" s="64"/>
      <c r="X69" s="64"/>
      <c r="Y69" s="227"/>
    </row>
    <row r="70" spans="1:25" hidden="1">
      <c r="A70" s="59"/>
      <c r="B70" s="60"/>
      <c r="C70" s="60"/>
      <c r="D70" s="60"/>
      <c r="E70" s="60"/>
      <c r="F70" s="60"/>
      <c r="G70" s="61"/>
      <c r="H70" s="63">
        <v>65221</v>
      </c>
      <c r="I70" s="60" t="s">
        <v>121</v>
      </c>
      <c r="J70" s="64">
        <v>3122.05</v>
      </c>
      <c r="K70" s="64">
        <v>8000</v>
      </c>
      <c r="L70" s="17">
        <v>6000</v>
      </c>
      <c r="M70" s="17">
        <v>6000</v>
      </c>
      <c r="N70" s="17">
        <v>645.65</v>
      </c>
      <c r="O70" s="17">
        <v>3000</v>
      </c>
      <c r="P70" s="17">
        <v>1767.68</v>
      </c>
      <c r="Q70" s="17">
        <f>N70/M70*100</f>
        <v>10.760833333333334</v>
      </c>
      <c r="R70" s="17">
        <v>3000</v>
      </c>
      <c r="S70" s="17">
        <v>1500</v>
      </c>
      <c r="T70" s="17">
        <v>1500</v>
      </c>
      <c r="U70" s="17">
        <v>1500</v>
      </c>
      <c r="V70" s="17">
        <v>1500</v>
      </c>
      <c r="W70" s="17"/>
      <c r="X70" s="46"/>
      <c r="Y70" s="227"/>
    </row>
    <row r="71" spans="1:25" hidden="1">
      <c r="A71" s="59"/>
      <c r="B71" s="60"/>
      <c r="C71" s="60"/>
      <c r="D71" s="60"/>
      <c r="E71" s="60"/>
      <c r="F71" s="60"/>
      <c r="G71" s="61"/>
      <c r="H71" s="63">
        <v>65224</v>
      </c>
      <c r="I71" s="47" t="s">
        <v>380</v>
      </c>
      <c r="J71" s="64"/>
      <c r="K71" s="64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48"/>
      <c r="W71" s="17"/>
      <c r="X71" s="46"/>
      <c r="Y71" s="227"/>
    </row>
    <row r="72" spans="1:25" hidden="1">
      <c r="A72" s="59"/>
      <c r="B72" s="60"/>
      <c r="C72" s="66" t="s">
        <v>108</v>
      </c>
      <c r="D72" s="60"/>
      <c r="E72" s="60"/>
      <c r="F72" s="60"/>
      <c r="G72" s="61"/>
      <c r="H72" s="63">
        <v>6524</v>
      </c>
      <c r="I72" s="60" t="s">
        <v>69</v>
      </c>
      <c r="J72" s="64">
        <f t="shared" ref="J72:V72" si="39">SUM(J73)</f>
        <v>280.68</v>
      </c>
      <c r="K72" s="64">
        <f t="shared" si="39"/>
        <v>5000</v>
      </c>
      <c r="L72" s="64">
        <f t="shared" si="39"/>
        <v>10000</v>
      </c>
      <c r="M72" s="64">
        <f t="shared" si="39"/>
        <v>10000</v>
      </c>
      <c r="N72" s="64">
        <f t="shared" si="39"/>
        <v>76496.7</v>
      </c>
      <c r="O72" s="64">
        <f t="shared" si="39"/>
        <v>100000</v>
      </c>
      <c r="P72" s="64">
        <f t="shared" si="39"/>
        <v>70295.520000000004</v>
      </c>
      <c r="Q72" s="64">
        <f t="shared" si="39"/>
        <v>764.96699999999998</v>
      </c>
      <c r="R72" s="64">
        <f t="shared" si="39"/>
        <v>100000</v>
      </c>
      <c r="S72" s="64">
        <f t="shared" si="39"/>
        <v>50000</v>
      </c>
      <c r="T72" s="64">
        <f t="shared" si="39"/>
        <v>20000</v>
      </c>
      <c r="U72" s="64">
        <f t="shared" si="39"/>
        <v>30000</v>
      </c>
      <c r="V72" s="64">
        <f t="shared" si="39"/>
        <v>20000</v>
      </c>
      <c r="W72" s="64"/>
      <c r="X72" s="64"/>
      <c r="Y72" s="227"/>
    </row>
    <row r="73" spans="1:25" hidden="1">
      <c r="A73" s="59"/>
      <c r="B73" s="60"/>
      <c r="C73" s="60"/>
      <c r="D73" s="60"/>
      <c r="E73" s="60"/>
      <c r="F73" s="60"/>
      <c r="G73" s="61"/>
      <c r="H73" s="63">
        <v>65241</v>
      </c>
      <c r="I73" s="60" t="s">
        <v>69</v>
      </c>
      <c r="J73" s="64">
        <v>280.68</v>
      </c>
      <c r="K73" s="64">
        <v>5000</v>
      </c>
      <c r="L73" s="17">
        <v>10000</v>
      </c>
      <c r="M73" s="17">
        <v>10000</v>
      </c>
      <c r="N73" s="17">
        <v>76496.7</v>
      </c>
      <c r="O73" s="17">
        <v>100000</v>
      </c>
      <c r="P73" s="17">
        <v>70295.520000000004</v>
      </c>
      <c r="Q73" s="17">
        <f>N73/M73*100</f>
        <v>764.96699999999998</v>
      </c>
      <c r="R73" s="17">
        <v>100000</v>
      </c>
      <c r="S73" s="17">
        <v>50000</v>
      </c>
      <c r="T73" s="17">
        <v>20000</v>
      </c>
      <c r="U73" s="17">
        <v>30000</v>
      </c>
      <c r="V73" s="17">
        <v>20000</v>
      </c>
      <c r="W73" s="17"/>
      <c r="X73" s="46"/>
      <c r="Y73" s="227"/>
    </row>
    <row r="74" spans="1:25" hidden="1">
      <c r="A74" s="59"/>
      <c r="B74" s="66" t="s">
        <v>106</v>
      </c>
      <c r="C74" s="60"/>
      <c r="D74" s="60"/>
      <c r="E74" s="60"/>
      <c r="F74" s="60"/>
      <c r="G74" s="61"/>
      <c r="H74" s="63">
        <v>6526</v>
      </c>
      <c r="I74" s="60" t="s">
        <v>7</v>
      </c>
      <c r="J74" s="64">
        <f t="shared" ref="J74:V74" si="40">SUM(J75:J75)</f>
        <v>21334.12</v>
      </c>
      <c r="K74" s="64">
        <f t="shared" si="40"/>
        <v>20000</v>
      </c>
      <c r="L74" s="64">
        <f t="shared" si="40"/>
        <v>0</v>
      </c>
      <c r="M74" s="64">
        <f t="shared" si="40"/>
        <v>0</v>
      </c>
      <c r="N74" s="64">
        <f t="shared" si="40"/>
        <v>1226.25</v>
      </c>
      <c r="O74" s="64">
        <f t="shared" si="40"/>
        <v>5000</v>
      </c>
      <c r="P74" s="64">
        <f t="shared" si="40"/>
        <v>57531.82</v>
      </c>
      <c r="Q74" s="64">
        <f t="shared" si="40"/>
        <v>0</v>
      </c>
      <c r="R74" s="64">
        <f t="shared" si="40"/>
        <v>30000</v>
      </c>
      <c r="S74" s="64">
        <f t="shared" si="40"/>
        <v>10000</v>
      </c>
      <c r="T74" s="64">
        <f t="shared" si="40"/>
        <v>10000</v>
      </c>
      <c r="U74" s="64">
        <f t="shared" si="40"/>
        <v>10000</v>
      </c>
      <c r="V74" s="64">
        <f t="shared" si="40"/>
        <v>15000</v>
      </c>
      <c r="W74" s="64"/>
      <c r="X74" s="64"/>
      <c r="Y74" s="227"/>
    </row>
    <row r="75" spans="1:25" hidden="1">
      <c r="A75" s="59"/>
      <c r="B75" s="60"/>
      <c r="C75" s="60"/>
      <c r="D75" s="60"/>
      <c r="E75" s="60"/>
      <c r="F75" s="60"/>
      <c r="G75" s="61"/>
      <c r="H75" s="63">
        <v>65261</v>
      </c>
      <c r="I75" s="60" t="s">
        <v>7</v>
      </c>
      <c r="J75" s="64">
        <v>21334.12</v>
      </c>
      <c r="K75" s="64">
        <v>20000</v>
      </c>
      <c r="L75" s="17">
        <v>0</v>
      </c>
      <c r="M75" s="17">
        <v>0</v>
      </c>
      <c r="N75" s="17">
        <v>1226.25</v>
      </c>
      <c r="O75" s="17">
        <v>5000</v>
      </c>
      <c r="P75" s="17">
        <v>57531.82</v>
      </c>
      <c r="Q75" s="17">
        <v>0</v>
      </c>
      <c r="R75" s="17">
        <v>30000</v>
      </c>
      <c r="S75" s="17">
        <v>10000</v>
      </c>
      <c r="T75" s="17">
        <v>10000</v>
      </c>
      <c r="U75" s="17">
        <v>10000</v>
      </c>
      <c r="V75" s="17">
        <v>15000</v>
      </c>
      <c r="W75" s="17"/>
      <c r="X75" s="46"/>
      <c r="Y75" s="227"/>
    </row>
    <row r="76" spans="1:25" s="2" customFormat="1">
      <c r="A76" s="159"/>
      <c r="B76" s="152"/>
      <c r="C76" s="162" t="s">
        <v>108</v>
      </c>
      <c r="D76" s="152"/>
      <c r="E76" s="152"/>
      <c r="F76" s="152"/>
      <c r="G76" s="160"/>
      <c r="H76" s="35">
        <v>653</v>
      </c>
      <c r="I76" s="152" t="s">
        <v>71</v>
      </c>
      <c r="J76" s="34">
        <f t="shared" ref="J76:X76" si="41">SUM(J77:J78)</f>
        <v>147440.23000000001</v>
      </c>
      <c r="K76" s="34">
        <f t="shared" si="41"/>
        <v>230000</v>
      </c>
      <c r="L76" s="34">
        <f t="shared" si="41"/>
        <v>175000</v>
      </c>
      <c r="M76" s="34">
        <f t="shared" si="41"/>
        <v>175000</v>
      </c>
      <c r="N76" s="34">
        <f t="shared" si="41"/>
        <v>92265.39</v>
      </c>
      <c r="O76" s="34">
        <f t="shared" si="41"/>
        <v>195000</v>
      </c>
      <c r="P76" s="34">
        <f t="shared" si="41"/>
        <v>99327.13</v>
      </c>
      <c r="Q76" s="34">
        <f t="shared" si="41"/>
        <v>77.960059999999999</v>
      </c>
      <c r="R76" s="34">
        <f t="shared" si="41"/>
        <v>120000</v>
      </c>
      <c r="S76" s="34">
        <f t="shared" si="41"/>
        <v>170000</v>
      </c>
      <c r="T76" s="34">
        <f t="shared" si="41"/>
        <v>200000</v>
      </c>
      <c r="U76" s="34">
        <f>SUM(U77:U78)</f>
        <v>220000</v>
      </c>
      <c r="V76" s="34">
        <f>SUM(V77:V78)</f>
        <v>210000</v>
      </c>
      <c r="W76" s="34">
        <f>SUM(W77:W78)</f>
        <v>0</v>
      </c>
      <c r="X76" s="34">
        <f t="shared" si="41"/>
        <v>0</v>
      </c>
      <c r="Y76" s="227">
        <f t="shared" ref="Y76" si="42">SUM(W76/U76*100)</f>
        <v>0</v>
      </c>
    </row>
    <row r="77" spans="1:25" hidden="1">
      <c r="A77" s="59"/>
      <c r="B77" s="60"/>
      <c r="C77" s="60"/>
      <c r="D77" s="60"/>
      <c r="E77" s="60"/>
      <c r="F77" s="60"/>
      <c r="G77" s="61"/>
      <c r="H77" s="63">
        <v>65311</v>
      </c>
      <c r="I77" s="60" t="s">
        <v>67</v>
      </c>
      <c r="J77" s="64">
        <v>57802.879999999997</v>
      </c>
      <c r="K77" s="64">
        <v>30000</v>
      </c>
      <c r="L77" s="17">
        <v>25000</v>
      </c>
      <c r="M77" s="17">
        <v>25000</v>
      </c>
      <c r="N77" s="17">
        <v>4934.9399999999996</v>
      </c>
      <c r="O77" s="23">
        <v>25000</v>
      </c>
      <c r="P77" s="23">
        <v>9077.14</v>
      </c>
      <c r="Q77" s="17">
        <f>N77/M77*100</f>
        <v>19.739759999999997</v>
      </c>
      <c r="R77" s="17">
        <v>20000</v>
      </c>
      <c r="S77" s="17">
        <v>20000</v>
      </c>
      <c r="T77" s="17">
        <v>20000</v>
      </c>
      <c r="U77" s="17">
        <v>20000</v>
      </c>
      <c r="V77" s="17">
        <v>10000</v>
      </c>
      <c r="W77" s="17"/>
      <c r="X77" s="46"/>
      <c r="Y77" s="227"/>
    </row>
    <row r="78" spans="1:25" hidden="1">
      <c r="A78" s="59"/>
      <c r="B78" s="60"/>
      <c r="C78" s="60"/>
      <c r="D78" s="60"/>
      <c r="E78" s="60"/>
      <c r="F78" s="60"/>
      <c r="G78" s="61"/>
      <c r="H78" s="63">
        <v>65321</v>
      </c>
      <c r="I78" s="60" t="s">
        <v>68</v>
      </c>
      <c r="J78" s="64">
        <v>89637.35</v>
      </c>
      <c r="K78" s="64">
        <v>200000</v>
      </c>
      <c r="L78" s="17">
        <v>150000</v>
      </c>
      <c r="M78" s="17">
        <v>150000</v>
      </c>
      <c r="N78" s="17">
        <v>87330.45</v>
      </c>
      <c r="O78" s="23">
        <v>170000</v>
      </c>
      <c r="P78" s="23">
        <v>90249.99</v>
      </c>
      <c r="Q78" s="17">
        <f>N78/M78*100</f>
        <v>58.220300000000002</v>
      </c>
      <c r="R78" s="17">
        <v>100000</v>
      </c>
      <c r="S78" s="17">
        <v>150000</v>
      </c>
      <c r="T78" s="17">
        <v>180000</v>
      </c>
      <c r="U78" s="17">
        <v>200000</v>
      </c>
      <c r="V78" s="17">
        <v>200000</v>
      </c>
      <c r="W78" s="17"/>
      <c r="X78" s="46"/>
      <c r="Y78" s="227"/>
    </row>
    <row r="79" spans="1:25" s="2" customFormat="1">
      <c r="A79" s="159"/>
      <c r="B79" s="152"/>
      <c r="C79" s="152"/>
      <c r="D79" s="152"/>
      <c r="E79" s="152"/>
      <c r="F79" s="152"/>
      <c r="G79" s="160"/>
      <c r="H79" s="35">
        <v>7</v>
      </c>
      <c r="I79" s="152" t="s">
        <v>128</v>
      </c>
      <c r="J79" s="34" t="e">
        <f t="shared" ref="J79:Y79" si="43">SUM(J80+J83)</f>
        <v>#REF!</v>
      </c>
      <c r="K79" s="34">
        <f t="shared" si="43"/>
        <v>1050000</v>
      </c>
      <c r="L79" s="34">
        <f t="shared" si="43"/>
        <v>960000</v>
      </c>
      <c r="M79" s="34">
        <f t="shared" si="43"/>
        <v>960000</v>
      </c>
      <c r="N79" s="34">
        <f t="shared" si="43"/>
        <v>728780.38</v>
      </c>
      <c r="O79" s="34">
        <f t="shared" si="43"/>
        <v>373000</v>
      </c>
      <c r="P79" s="34">
        <f t="shared" si="43"/>
        <v>188803.47</v>
      </c>
      <c r="Q79" s="34">
        <f t="shared" si="43"/>
        <v>97.170717333333329</v>
      </c>
      <c r="R79" s="34">
        <f t="shared" si="43"/>
        <v>569800</v>
      </c>
      <c r="S79" s="34">
        <f t="shared" si="43"/>
        <v>640000</v>
      </c>
      <c r="T79" s="34">
        <f t="shared" si="43"/>
        <v>400000</v>
      </c>
      <c r="U79" s="34">
        <f t="shared" si="43"/>
        <v>400000</v>
      </c>
      <c r="V79" s="34">
        <f t="shared" si="43"/>
        <v>200000</v>
      </c>
      <c r="W79" s="34">
        <f t="shared" si="43"/>
        <v>220000</v>
      </c>
      <c r="X79" s="34">
        <f t="shared" si="43"/>
        <v>0</v>
      </c>
      <c r="Y79" s="374">
        <f t="shared" si="43"/>
        <v>230000</v>
      </c>
    </row>
    <row r="80" spans="1:25" s="2" customFormat="1">
      <c r="A80" s="159"/>
      <c r="B80" s="152"/>
      <c r="C80" s="162"/>
      <c r="D80" s="152"/>
      <c r="E80" s="152"/>
      <c r="F80" s="152"/>
      <c r="G80" s="160"/>
      <c r="H80" s="35">
        <v>71</v>
      </c>
      <c r="I80" s="163" t="s">
        <v>8</v>
      </c>
      <c r="J80" s="34">
        <f t="shared" ref="J80:X81" si="44">SUM(J81)</f>
        <v>16725.490000000002</v>
      </c>
      <c r="K80" s="34">
        <f t="shared" si="44"/>
        <v>900000</v>
      </c>
      <c r="L80" s="34">
        <f t="shared" si="44"/>
        <v>750000</v>
      </c>
      <c r="M80" s="34">
        <f t="shared" si="44"/>
        <v>750000</v>
      </c>
      <c r="N80" s="34">
        <f t="shared" si="44"/>
        <v>728780.38</v>
      </c>
      <c r="O80" s="34">
        <f t="shared" si="44"/>
        <v>373000</v>
      </c>
      <c r="P80" s="34">
        <f t="shared" si="44"/>
        <v>188803.47</v>
      </c>
      <c r="Q80" s="34">
        <f t="shared" si="44"/>
        <v>97.170717333333329</v>
      </c>
      <c r="R80" s="34">
        <f t="shared" si="44"/>
        <v>400000</v>
      </c>
      <c r="S80" s="34">
        <f t="shared" si="44"/>
        <v>640000</v>
      </c>
      <c r="T80" s="34">
        <f t="shared" si="44"/>
        <v>400000</v>
      </c>
      <c r="U80" s="34">
        <f t="shared" si="44"/>
        <v>400000</v>
      </c>
      <c r="V80" s="34">
        <f t="shared" si="44"/>
        <v>200000</v>
      </c>
      <c r="W80" s="34">
        <v>220000</v>
      </c>
      <c r="X80" s="34">
        <f t="shared" si="44"/>
        <v>0</v>
      </c>
      <c r="Y80" s="227">
        <v>230000</v>
      </c>
    </row>
    <row r="81" spans="1:25" s="2" customFormat="1">
      <c r="A81" s="159"/>
      <c r="B81" s="152"/>
      <c r="C81" s="152"/>
      <c r="D81" s="152"/>
      <c r="E81" s="152"/>
      <c r="F81" s="152"/>
      <c r="G81" s="160"/>
      <c r="H81" s="35">
        <v>711</v>
      </c>
      <c r="I81" s="163" t="s">
        <v>9</v>
      </c>
      <c r="J81" s="34">
        <f t="shared" si="44"/>
        <v>16725.490000000002</v>
      </c>
      <c r="K81" s="34">
        <f t="shared" si="44"/>
        <v>900000</v>
      </c>
      <c r="L81" s="34">
        <f t="shared" si="44"/>
        <v>750000</v>
      </c>
      <c r="M81" s="34">
        <f t="shared" si="44"/>
        <v>750000</v>
      </c>
      <c r="N81" s="34">
        <f t="shared" si="44"/>
        <v>728780.38</v>
      </c>
      <c r="O81" s="34">
        <f t="shared" si="44"/>
        <v>373000</v>
      </c>
      <c r="P81" s="34">
        <f t="shared" si="44"/>
        <v>188803.47</v>
      </c>
      <c r="Q81" s="34">
        <f t="shared" si="44"/>
        <v>97.170717333333329</v>
      </c>
      <c r="R81" s="34">
        <f t="shared" si="44"/>
        <v>400000</v>
      </c>
      <c r="S81" s="34">
        <f t="shared" si="44"/>
        <v>640000</v>
      </c>
      <c r="T81" s="34">
        <f t="shared" si="44"/>
        <v>400000</v>
      </c>
      <c r="U81" s="34">
        <f t="shared" si="44"/>
        <v>400000</v>
      </c>
      <c r="V81" s="34">
        <f t="shared" si="44"/>
        <v>200000</v>
      </c>
      <c r="W81" s="34"/>
      <c r="X81" s="34"/>
      <c r="Y81" s="202"/>
    </row>
    <row r="82" spans="1:25" hidden="1">
      <c r="A82" s="59"/>
      <c r="B82" s="60"/>
      <c r="C82" s="66" t="s">
        <v>108</v>
      </c>
      <c r="D82" s="60"/>
      <c r="E82" s="60"/>
      <c r="F82" s="60"/>
      <c r="G82" s="61"/>
      <c r="H82" s="63">
        <v>71111</v>
      </c>
      <c r="I82" s="372" t="s">
        <v>10</v>
      </c>
      <c r="J82" s="64">
        <v>16725.490000000002</v>
      </c>
      <c r="K82" s="62">
        <v>900000</v>
      </c>
      <c r="L82" s="17">
        <v>750000</v>
      </c>
      <c r="M82" s="17">
        <v>750000</v>
      </c>
      <c r="N82" s="17">
        <v>728780.38</v>
      </c>
      <c r="O82" s="23">
        <v>373000</v>
      </c>
      <c r="P82" s="23">
        <v>188803.47</v>
      </c>
      <c r="Q82" s="17">
        <f>N82/M82*100</f>
        <v>97.170717333333329</v>
      </c>
      <c r="R82" s="17">
        <v>400000</v>
      </c>
      <c r="S82" s="17">
        <v>640000</v>
      </c>
      <c r="T82" s="17">
        <v>400000</v>
      </c>
      <c r="U82" s="48">
        <v>400000</v>
      </c>
      <c r="V82" s="48">
        <v>200000</v>
      </c>
      <c r="W82" s="17"/>
      <c r="X82" s="46"/>
      <c r="Y82" s="202"/>
    </row>
    <row r="83" spans="1:25" s="2" customFormat="1">
      <c r="A83" s="159"/>
      <c r="B83" s="152"/>
      <c r="C83" s="162"/>
      <c r="D83" s="152"/>
      <c r="E83" s="152"/>
      <c r="F83" s="152"/>
      <c r="G83" s="160"/>
      <c r="H83" s="35">
        <v>72</v>
      </c>
      <c r="I83" s="163" t="s">
        <v>138</v>
      </c>
      <c r="J83" s="34" t="e">
        <f>SUM(J84+#REF!)</f>
        <v>#REF!</v>
      </c>
      <c r="K83" s="34">
        <f>SUM(K84)</f>
        <v>150000</v>
      </c>
      <c r="L83" s="34">
        <f>SUM(L84)</f>
        <v>210000</v>
      </c>
      <c r="M83" s="34">
        <f t="shared" ref="M83:X84" si="45">SUM(M84)</f>
        <v>210000</v>
      </c>
      <c r="N83" s="34">
        <f t="shared" si="45"/>
        <v>0</v>
      </c>
      <c r="O83" s="34">
        <f t="shared" si="45"/>
        <v>0</v>
      </c>
      <c r="P83" s="34">
        <f t="shared" si="45"/>
        <v>0</v>
      </c>
      <c r="Q83" s="34">
        <f t="shared" si="45"/>
        <v>0</v>
      </c>
      <c r="R83" s="34">
        <f t="shared" si="45"/>
        <v>169800</v>
      </c>
      <c r="S83" s="34">
        <v>0</v>
      </c>
      <c r="T83" s="34"/>
      <c r="U83" s="34">
        <f t="shared" si="45"/>
        <v>0</v>
      </c>
      <c r="V83" s="34"/>
      <c r="W83" s="34">
        <f t="shared" si="45"/>
        <v>0</v>
      </c>
      <c r="X83" s="34">
        <f t="shared" si="45"/>
        <v>0</v>
      </c>
      <c r="Y83" s="375"/>
    </row>
    <row r="84" spans="1:25" s="2" customFormat="1" ht="13.8" thickBot="1">
      <c r="A84" s="159"/>
      <c r="B84" s="152"/>
      <c r="C84" s="162"/>
      <c r="D84" s="152"/>
      <c r="E84" s="152"/>
      <c r="F84" s="152"/>
      <c r="G84" s="160"/>
      <c r="H84" s="164">
        <v>721</v>
      </c>
      <c r="I84" s="165" t="s">
        <v>139</v>
      </c>
      <c r="J84" s="166">
        <f>SUM(J85)</f>
        <v>0</v>
      </c>
      <c r="K84" s="166">
        <f>SUM(K85)</f>
        <v>150000</v>
      </c>
      <c r="L84" s="166">
        <f>SUM(L85)</f>
        <v>210000</v>
      </c>
      <c r="M84" s="166">
        <f t="shared" si="45"/>
        <v>210000</v>
      </c>
      <c r="N84" s="166">
        <f t="shared" si="45"/>
        <v>0</v>
      </c>
      <c r="O84" s="166">
        <f t="shared" si="45"/>
        <v>0</v>
      </c>
      <c r="P84" s="166">
        <f t="shared" si="45"/>
        <v>0</v>
      </c>
      <c r="Q84" s="166">
        <f t="shared" si="45"/>
        <v>0</v>
      </c>
      <c r="R84" s="166">
        <v>169800</v>
      </c>
      <c r="S84" s="166">
        <f>SUM(S83)</f>
        <v>0</v>
      </c>
      <c r="T84" s="166"/>
      <c r="U84" s="166">
        <f t="shared" si="45"/>
        <v>0</v>
      </c>
      <c r="V84" s="166"/>
      <c r="W84" s="166"/>
      <c r="X84" s="167">
        <v>0</v>
      </c>
      <c r="Y84" s="376"/>
    </row>
    <row r="85" spans="1:25" ht="13.8" hidden="1" thickBot="1">
      <c r="A85" s="59"/>
      <c r="B85" s="60"/>
      <c r="C85" s="66"/>
      <c r="D85" s="60"/>
      <c r="E85" s="60"/>
      <c r="F85" s="60"/>
      <c r="G85" s="61"/>
      <c r="H85" s="67">
        <v>72121</v>
      </c>
      <c r="I85" s="68" t="s">
        <v>140</v>
      </c>
      <c r="J85" s="69"/>
      <c r="K85" s="70">
        <v>150000</v>
      </c>
      <c r="L85" s="71">
        <v>210000</v>
      </c>
      <c r="M85" s="71">
        <v>210000</v>
      </c>
      <c r="N85" s="71">
        <v>0</v>
      </c>
      <c r="O85" s="71">
        <v>0</v>
      </c>
      <c r="P85" s="71"/>
      <c r="Q85" s="71">
        <f>N85/M85*100</f>
        <v>0</v>
      </c>
      <c r="R85" s="71">
        <v>283000</v>
      </c>
      <c r="S85" s="71">
        <v>0</v>
      </c>
      <c r="T85" s="71"/>
      <c r="U85" s="177"/>
      <c r="V85" s="177"/>
      <c r="W85" s="71"/>
      <c r="X85" s="72">
        <v>0</v>
      </c>
    </row>
    <row r="86" spans="1:25" ht="15">
      <c r="H86" s="4"/>
      <c r="I86" s="5"/>
      <c r="J86" s="10"/>
    </row>
    <row r="87" spans="1:25" ht="15">
      <c r="H87" s="4"/>
      <c r="I87" s="5"/>
      <c r="J87" s="10"/>
    </row>
  </sheetData>
  <pageMargins left="0.74803149606299213" right="0.55118110236220474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14"/>
  <sheetViews>
    <sheetView workbookViewId="0">
      <selection activeCell="B53" sqref="B53:B54"/>
    </sheetView>
  </sheetViews>
  <sheetFormatPr defaultColWidth="9.109375" defaultRowHeight="12" customHeight="1"/>
  <cols>
    <col min="1" max="1" width="3.5546875" style="97" customWidth="1"/>
    <col min="2" max="2" width="47.44140625" style="76" customWidth="1"/>
    <col min="3" max="3" width="11.5546875" style="76" hidden="1" customWidth="1"/>
    <col min="4" max="4" width="11.44140625" style="76" customWidth="1"/>
    <col min="5" max="5" width="10.6640625" style="75" customWidth="1"/>
    <col min="6" max="8" width="11.77734375" style="75" customWidth="1"/>
    <col min="9" max="9" width="6.6640625" style="75" customWidth="1"/>
    <col min="10" max="10" width="5.88671875" style="75" customWidth="1"/>
    <col min="11" max="11" width="5.6640625" style="75" customWidth="1"/>
    <col min="12" max="12" width="14.33203125" style="75" customWidth="1"/>
    <col min="13" max="13" width="14.5546875" style="76" customWidth="1"/>
    <col min="14" max="14" width="17.109375" style="76" customWidth="1"/>
    <col min="15" max="15" width="15.88671875" style="76" customWidth="1"/>
    <col min="16" max="16" width="14.33203125" style="76" customWidth="1"/>
    <col min="17" max="16384" width="9.109375" style="76"/>
  </cols>
  <sheetData>
    <row r="1" spans="1:16" ht="52.5" customHeight="1">
      <c r="A1" s="379" t="s">
        <v>473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</row>
    <row r="2" spans="1:16" ht="13.5" customHeight="1">
      <c r="A2" s="379" t="s">
        <v>315</v>
      </c>
      <c r="B2" s="379"/>
      <c r="C2" s="379"/>
      <c r="D2" s="379"/>
      <c r="E2" s="379"/>
      <c r="F2" s="379"/>
      <c r="G2" s="379"/>
      <c r="H2" s="379"/>
      <c r="I2" s="379"/>
    </row>
    <row r="3" spans="1:16" ht="20.25" customHeight="1">
      <c r="A3" s="77"/>
      <c r="B3" s="77"/>
      <c r="C3" s="77"/>
      <c r="D3" s="77"/>
      <c r="E3" s="77"/>
      <c r="F3" s="77"/>
      <c r="G3" s="300"/>
      <c r="H3" s="299"/>
      <c r="I3" s="77"/>
    </row>
    <row r="4" spans="1:16" s="78" customFormat="1" ht="32.25" customHeight="1" thickBot="1">
      <c r="A4" s="380"/>
      <c r="B4" s="380"/>
      <c r="C4" s="380"/>
      <c r="D4" s="380"/>
      <c r="E4" s="380"/>
      <c r="F4" s="380"/>
      <c r="G4" s="380"/>
      <c r="H4" s="380"/>
      <c r="I4" s="380"/>
      <c r="J4" s="380"/>
      <c r="K4" s="380"/>
    </row>
    <row r="5" spans="1:16" s="80" customFormat="1" ht="21.75" customHeight="1">
      <c r="A5" s="79"/>
      <c r="B5" s="79"/>
      <c r="C5" s="381" t="s">
        <v>364</v>
      </c>
      <c r="D5" s="381" t="s">
        <v>363</v>
      </c>
      <c r="E5" s="381" t="s">
        <v>423</v>
      </c>
      <c r="F5" s="382" t="s">
        <v>428</v>
      </c>
      <c r="G5" s="384" t="s">
        <v>425</v>
      </c>
      <c r="H5" s="381" t="s">
        <v>426</v>
      </c>
      <c r="I5" s="385" t="s">
        <v>476</v>
      </c>
      <c r="J5" s="385"/>
      <c r="K5" s="385"/>
    </row>
    <row r="6" spans="1:16" s="83" customFormat="1" ht="21.75" customHeight="1">
      <c r="A6" s="81"/>
      <c r="B6" s="81"/>
      <c r="C6" s="381"/>
      <c r="D6" s="381"/>
      <c r="E6" s="381"/>
      <c r="F6" s="383"/>
      <c r="G6" s="384"/>
      <c r="H6" s="381"/>
      <c r="I6" s="339" t="s">
        <v>317</v>
      </c>
      <c r="J6" s="363" t="s">
        <v>474</v>
      </c>
      <c r="K6" s="363" t="s">
        <v>475</v>
      </c>
      <c r="L6" s="82"/>
    </row>
    <row r="7" spans="1:16" s="83" customFormat="1" ht="16.5" customHeight="1">
      <c r="A7" s="81"/>
      <c r="B7" s="81"/>
      <c r="C7" s="84" t="s">
        <v>318</v>
      </c>
      <c r="D7" s="84" t="s">
        <v>319</v>
      </c>
      <c r="E7" s="84" t="s">
        <v>320</v>
      </c>
      <c r="F7" s="84" t="s">
        <v>321</v>
      </c>
      <c r="G7" s="301" t="s">
        <v>429</v>
      </c>
      <c r="H7" s="301" t="s">
        <v>430</v>
      </c>
      <c r="I7" s="82">
        <v>9</v>
      </c>
      <c r="J7" s="83">
        <v>10</v>
      </c>
      <c r="K7" s="83">
        <v>11</v>
      </c>
      <c r="L7" s="82"/>
    </row>
    <row r="8" spans="1:16" ht="12" customHeight="1">
      <c r="A8" s="377" t="s">
        <v>322</v>
      </c>
      <c r="B8" s="377"/>
      <c r="C8" s="85"/>
      <c r="D8" s="85"/>
      <c r="E8" s="86"/>
      <c r="F8" s="86"/>
      <c r="G8" s="86"/>
      <c r="H8" s="86"/>
    </row>
    <row r="9" spans="1:16" ht="12" customHeight="1">
      <c r="A9" s="87">
        <v>6</v>
      </c>
      <c r="B9" s="88" t="s">
        <v>323</v>
      </c>
      <c r="C9" s="89">
        <f>SUM(C47)</f>
        <v>5592800</v>
      </c>
      <c r="D9" s="89">
        <f>SUM(D47)</f>
        <v>5929800</v>
      </c>
      <c r="E9" s="89">
        <f t="shared" ref="E9:H9" si="0">SUM(E47)</f>
        <v>12539994.440000001</v>
      </c>
      <c r="F9" s="89">
        <f t="shared" si="0"/>
        <v>9827000</v>
      </c>
      <c r="G9" s="89">
        <f t="shared" si="0"/>
        <v>9688645</v>
      </c>
      <c r="H9" s="89">
        <f t="shared" si="0"/>
        <v>10040000</v>
      </c>
      <c r="I9" s="90">
        <f>SUM(F9/E9*100)</f>
        <v>78.365266005652217</v>
      </c>
      <c r="J9" s="90">
        <f t="shared" ref="J9:K23" si="1">SUM(G9/F9*100)</f>
        <v>98.592093212577595</v>
      </c>
      <c r="K9" s="90">
        <f t="shared" si="1"/>
        <v>103.62646169820444</v>
      </c>
      <c r="L9" s="90"/>
    </row>
    <row r="10" spans="1:16" ht="12" customHeight="1">
      <c r="A10" s="87">
        <v>7</v>
      </c>
      <c r="B10" s="88" t="s">
        <v>128</v>
      </c>
      <c r="C10" s="89">
        <f>SUM(C64)</f>
        <v>640000</v>
      </c>
      <c r="D10" s="89">
        <f>SUM(D64)</f>
        <v>400000</v>
      </c>
      <c r="E10" s="89">
        <f t="shared" ref="E10:H10" si="2">SUM(E64)</f>
        <v>400000</v>
      </c>
      <c r="F10" s="89">
        <f t="shared" si="2"/>
        <v>200000</v>
      </c>
      <c r="G10" s="89">
        <f t="shared" si="2"/>
        <v>220000</v>
      </c>
      <c r="H10" s="89">
        <f t="shared" si="2"/>
        <v>230000</v>
      </c>
      <c r="I10" s="90">
        <f t="shared" ref="I10:I30" si="3">SUM(F10/E10*100)</f>
        <v>50</v>
      </c>
      <c r="J10" s="90">
        <f t="shared" si="1"/>
        <v>110.00000000000001</v>
      </c>
      <c r="K10" s="90">
        <f t="shared" si="1"/>
        <v>104.54545454545455</v>
      </c>
      <c r="L10" s="90"/>
    </row>
    <row r="11" spans="1:16" ht="12" customHeight="1">
      <c r="A11" s="87">
        <v>3</v>
      </c>
      <c r="B11" s="88" t="s">
        <v>11</v>
      </c>
      <c r="C11" s="89">
        <f>SUM(C69)</f>
        <v>4059040</v>
      </c>
      <c r="D11" s="89">
        <f>SUM(D69)</f>
        <v>4170800</v>
      </c>
      <c r="E11" s="89">
        <f t="shared" ref="E11:H11" si="4">SUM(E69)</f>
        <v>4269403</v>
      </c>
      <c r="F11" s="89">
        <f t="shared" si="4"/>
        <v>4370173</v>
      </c>
      <c r="G11" s="89">
        <f t="shared" si="4"/>
        <v>4490000</v>
      </c>
      <c r="H11" s="89">
        <f t="shared" si="4"/>
        <v>4720000</v>
      </c>
      <c r="I11" s="90">
        <f t="shared" si="3"/>
        <v>102.36028315902715</v>
      </c>
      <c r="J11" s="90">
        <f t="shared" si="1"/>
        <v>102.74192806554798</v>
      </c>
      <c r="K11" s="90">
        <f t="shared" si="1"/>
        <v>105.12249443207126</v>
      </c>
      <c r="L11" s="90"/>
    </row>
    <row r="12" spans="1:16" ht="12" customHeight="1">
      <c r="A12" s="87">
        <v>4</v>
      </c>
      <c r="B12" s="88" t="s">
        <v>324</v>
      </c>
      <c r="C12" s="89">
        <f>SUM(C87)</f>
        <v>1288000</v>
      </c>
      <c r="D12" s="89">
        <f>SUM(D87)</f>
        <v>1598000</v>
      </c>
      <c r="E12" s="89">
        <f t="shared" ref="E12:H12" si="5">SUM(E87)</f>
        <v>8179488</v>
      </c>
      <c r="F12" s="89">
        <f t="shared" si="5"/>
        <v>4690000</v>
      </c>
      <c r="G12" s="89">
        <f t="shared" si="5"/>
        <v>3940000</v>
      </c>
      <c r="H12" s="89">
        <f t="shared" si="5"/>
        <v>5550000</v>
      </c>
      <c r="I12" s="90">
        <f t="shared" si="3"/>
        <v>57.338552241900722</v>
      </c>
      <c r="J12" s="90">
        <f t="shared" si="1"/>
        <v>84.008528784648178</v>
      </c>
      <c r="K12" s="90">
        <f t="shared" si="1"/>
        <v>140.86294416243655</v>
      </c>
    </row>
    <row r="13" spans="1:16" ht="12" customHeight="1">
      <c r="A13" s="87"/>
      <c r="B13" s="88" t="s">
        <v>325</v>
      </c>
      <c r="C13" s="89">
        <f t="shared" ref="C13:H13" si="6">SUM(C9+C10-C11-C12)</f>
        <v>885760</v>
      </c>
      <c r="D13" s="89">
        <f t="shared" si="6"/>
        <v>561000</v>
      </c>
      <c r="E13" s="89">
        <f t="shared" si="6"/>
        <v>491103.44000000134</v>
      </c>
      <c r="F13" s="89">
        <f t="shared" si="6"/>
        <v>966827</v>
      </c>
      <c r="G13" s="89">
        <f t="shared" si="6"/>
        <v>1478645</v>
      </c>
      <c r="H13" s="89">
        <f t="shared" si="6"/>
        <v>0</v>
      </c>
      <c r="I13" s="90">
        <f t="shared" si="3"/>
        <v>196.86830130939367</v>
      </c>
      <c r="J13" s="90">
        <f t="shared" si="1"/>
        <v>152.93790926401519</v>
      </c>
      <c r="K13" s="90">
        <f t="shared" si="1"/>
        <v>0</v>
      </c>
    </row>
    <row r="14" spans="1:16" ht="12" customHeight="1">
      <c r="A14" s="87"/>
      <c r="B14" s="88"/>
      <c r="C14" s="85"/>
      <c r="D14" s="85"/>
      <c r="E14" s="86"/>
      <c r="F14" s="86"/>
      <c r="G14" s="86"/>
      <c r="H14" s="86"/>
      <c r="I14" s="90"/>
      <c r="J14" s="90"/>
      <c r="K14" s="90"/>
    </row>
    <row r="15" spans="1:16" ht="12" customHeight="1">
      <c r="A15" s="377" t="s">
        <v>253</v>
      </c>
      <c r="B15" s="377"/>
      <c r="C15" s="85"/>
      <c r="D15" s="85"/>
      <c r="E15" s="86"/>
      <c r="F15" s="86"/>
      <c r="G15" s="86"/>
      <c r="H15" s="86"/>
      <c r="I15" s="90"/>
      <c r="J15" s="90"/>
      <c r="K15" s="90"/>
    </row>
    <row r="16" spans="1:16" s="75" customFormat="1" ht="12" customHeight="1">
      <c r="A16" s="87">
        <v>5</v>
      </c>
      <c r="B16" s="88" t="s">
        <v>25</v>
      </c>
      <c r="C16" s="89">
        <f t="shared" ref="C16:H16" si="7">SUM(C99)</f>
        <v>350000</v>
      </c>
      <c r="D16" s="89">
        <f t="shared" si="7"/>
        <v>350000</v>
      </c>
      <c r="E16" s="89">
        <f t="shared" si="7"/>
        <v>300000</v>
      </c>
      <c r="F16" s="89">
        <f t="shared" si="7"/>
        <v>300000</v>
      </c>
      <c r="G16" s="89">
        <f t="shared" si="7"/>
        <v>300000</v>
      </c>
      <c r="H16" s="89">
        <f t="shared" si="7"/>
        <v>0</v>
      </c>
      <c r="I16" s="90">
        <f t="shared" si="3"/>
        <v>100</v>
      </c>
      <c r="J16" s="90">
        <f t="shared" si="1"/>
        <v>100</v>
      </c>
      <c r="K16" s="90">
        <f t="shared" si="1"/>
        <v>0</v>
      </c>
      <c r="M16" s="76"/>
      <c r="N16" s="76"/>
      <c r="O16" s="76"/>
      <c r="P16" s="76"/>
    </row>
    <row r="17" spans="1:16" s="75" customFormat="1" ht="12" customHeight="1">
      <c r="A17" s="87"/>
      <c r="B17" s="88" t="s">
        <v>326</v>
      </c>
      <c r="C17" s="89">
        <f>SUM(C16)</f>
        <v>350000</v>
      </c>
      <c r="D17" s="89">
        <f t="shared" ref="D17:H17" si="8">SUM(D16)</f>
        <v>350000</v>
      </c>
      <c r="E17" s="89">
        <f t="shared" si="8"/>
        <v>300000</v>
      </c>
      <c r="F17" s="89">
        <f t="shared" si="8"/>
        <v>300000</v>
      </c>
      <c r="G17" s="89">
        <f t="shared" si="8"/>
        <v>300000</v>
      </c>
      <c r="H17" s="89">
        <f t="shared" si="8"/>
        <v>0</v>
      </c>
      <c r="I17" s="90">
        <f t="shared" si="3"/>
        <v>100</v>
      </c>
      <c r="J17" s="90">
        <f t="shared" si="1"/>
        <v>100</v>
      </c>
      <c r="K17" s="90">
        <f t="shared" si="1"/>
        <v>0</v>
      </c>
      <c r="M17" s="76"/>
      <c r="N17" s="76"/>
      <c r="O17" s="76"/>
      <c r="P17" s="76"/>
    </row>
    <row r="18" spans="1:16" s="75" customFormat="1" ht="12" customHeight="1">
      <c r="A18" s="87"/>
      <c r="B18" s="88"/>
      <c r="C18" s="89"/>
      <c r="D18" s="89"/>
      <c r="E18" s="91"/>
      <c r="F18" s="91"/>
      <c r="G18" s="91"/>
      <c r="H18" s="91"/>
      <c r="I18" s="90"/>
      <c r="J18" s="90"/>
      <c r="K18" s="90"/>
      <c r="M18" s="76"/>
      <c r="N18" s="76"/>
      <c r="O18" s="76"/>
      <c r="P18" s="76"/>
    </row>
    <row r="19" spans="1:16" s="75" customFormat="1" ht="12" customHeight="1">
      <c r="A19" s="377" t="s">
        <v>327</v>
      </c>
      <c r="B19" s="377"/>
      <c r="C19" s="89">
        <v>-1366460</v>
      </c>
      <c r="D19" s="89">
        <v>-830700</v>
      </c>
      <c r="E19" s="91">
        <v>-2036575.38</v>
      </c>
      <c r="F19" s="91">
        <v>-1845471.94</v>
      </c>
      <c r="G19" s="91">
        <v>-1178644.94</v>
      </c>
      <c r="H19" s="91"/>
      <c r="I19" s="90">
        <f t="shared" si="3"/>
        <v>90.616431786580861</v>
      </c>
      <c r="J19" s="90">
        <f t="shared" si="1"/>
        <v>63.866857818493841</v>
      </c>
      <c r="K19" s="90">
        <f t="shared" si="1"/>
        <v>0</v>
      </c>
      <c r="M19" s="76"/>
      <c r="N19" s="76"/>
      <c r="O19" s="76"/>
      <c r="P19" s="76"/>
    </row>
    <row r="20" spans="1:16" s="75" customFormat="1" ht="12" customHeight="1">
      <c r="A20" s="87"/>
      <c r="B20" s="88"/>
      <c r="C20" s="89"/>
      <c r="D20" s="89"/>
      <c r="E20" s="91"/>
      <c r="F20" s="91"/>
      <c r="G20" s="91"/>
      <c r="H20" s="91"/>
      <c r="I20" s="90"/>
      <c r="J20" s="90"/>
      <c r="K20" s="90"/>
      <c r="M20" s="76"/>
      <c r="N20" s="76"/>
      <c r="O20" s="76"/>
      <c r="P20" s="76"/>
    </row>
    <row r="21" spans="1:16" s="75" customFormat="1" ht="26.25" customHeight="1">
      <c r="A21" s="378" t="s">
        <v>328</v>
      </c>
      <c r="B21" s="378"/>
      <c r="C21" s="89">
        <v>535760</v>
      </c>
      <c r="D21" s="89">
        <v>211000</v>
      </c>
      <c r="E21" s="91">
        <v>191103.44</v>
      </c>
      <c r="F21" s="91">
        <v>666827</v>
      </c>
      <c r="G21" s="91">
        <v>1178645</v>
      </c>
      <c r="H21" s="91"/>
      <c r="I21" s="90">
        <f t="shared" si="3"/>
        <v>348.93511074421264</v>
      </c>
      <c r="J21" s="90">
        <f t="shared" si="1"/>
        <v>176.75424060513447</v>
      </c>
      <c r="K21" s="90">
        <f t="shared" si="1"/>
        <v>0</v>
      </c>
      <c r="M21" s="76"/>
      <c r="N21" s="76"/>
      <c r="O21" s="76"/>
      <c r="P21" s="76"/>
    </row>
    <row r="22" spans="1:16" s="75" customFormat="1" ht="12" customHeight="1">
      <c r="A22" s="87"/>
      <c r="B22" s="88"/>
      <c r="C22" s="89"/>
      <c r="D22" s="89"/>
      <c r="E22" s="91"/>
      <c r="F22" s="91"/>
      <c r="G22" s="91"/>
      <c r="H22" s="91"/>
      <c r="I22" s="90"/>
      <c r="J22" s="90"/>
      <c r="K22" s="90"/>
      <c r="M22" s="76"/>
      <c r="N22" s="76"/>
      <c r="O22" s="76"/>
      <c r="P22" s="76"/>
    </row>
    <row r="23" spans="1:16" s="75" customFormat="1" ht="12" customHeight="1">
      <c r="A23" s="377" t="s">
        <v>329</v>
      </c>
      <c r="B23" s="377"/>
      <c r="C23" s="89">
        <f>SUM(C19+C21)</f>
        <v>-830700</v>
      </c>
      <c r="D23" s="89">
        <f>SUM(D19+D21)</f>
        <v>-619700</v>
      </c>
      <c r="E23" s="89">
        <f>SUM(E19+E21)</f>
        <v>-1845471.94</v>
      </c>
      <c r="F23" s="89">
        <f t="shared" ref="F23:H23" si="9">SUM(F19+F21)</f>
        <v>-1178644.94</v>
      </c>
      <c r="G23" s="89">
        <v>0</v>
      </c>
      <c r="H23" s="89">
        <f t="shared" si="9"/>
        <v>0</v>
      </c>
      <c r="I23" s="90">
        <f t="shared" si="3"/>
        <v>63.866857818493841</v>
      </c>
      <c r="J23" s="90">
        <f t="shared" si="1"/>
        <v>0</v>
      </c>
      <c r="K23" s="90">
        <v>0</v>
      </c>
      <c r="M23" s="76"/>
      <c r="N23" s="76"/>
      <c r="O23" s="76"/>
      <c r="P23" s="76"/>
    </row>
    <row r="24" spans="1:16" s="75" customFormat="1" ht="12" customHeight="1">
      <c r="A24" s="87"/>
      <c r="B24" s="88"/>
      <c r="C24" s="89"/>
      <c r="D24" s="89"/>
      <c r="E24" s="91"/>
      <c r="F24" s="91"/>
      <c r="G24" s="91"/>
      <c r="H24" s="91"/>
      <c r="I24" s="90"/>
      <c r="J24" s="90"/>
      <c r="K24" s="90"/>
      <c r="M24" s="76"/>
      <c r="N24" s="76"/>
      <c r="O24" s="76"/>
      <c r="P24" s="76"/>
    </row>
    <row r="25" spans="1:16" s="75" customFormat="1" ht="12" customHeight="1">
      <c r="A25" s="87"/>
      <c r="B25" s="88"/>
      <c r="C25" s="89"/>
      <c r="D25" s="89"/>
      <c r="E25" s="91"/>
      <c r="F25" s="91"/>
      <c r="G25" s="91"/>
      <c r="H25" s="91"/>
      <c r="I25" s="90"/>
      <c r="J25" s="90"/>
      <c r="K25" s="90"/>
      <c r="M25" s="76"/>
      <c r="N25" s="76"/>
      <c r="O25" s="76"/>
      <c r="P25" s="76"/>
    </row>
    <row r="26" spans="1:16" s="75" customFormat="1" ht="12" customHeight="1">
      <c r="A26" s="377" t="s">
        <v>330</v>
      </c>
      <c r="B26" s="377"/>
      <c r="C26" s="89"/>
      <c r="D26" s="89"/>
      <c r="E26" s="91"/>
      <c r="F26" s="91"/>
      <c r="G26" s="91"/>
      <c r="H26" s="91"/>
      <c r="I26" s="90"/>
      <c r="J26" s="90"/>
      <c r="K26" s="90"/>
      <c r="M26" s="76"/>
      <c r="N26" s="76"/>
      <c r="O26" s="76"/>
      <c r="P26" s="76"/>
    </row>
    <row r="27" spans="1:16" s="75" customFormat="1" ht="12" customHeight="1">
      <c r="A27" s="87">
        <v>9</v>
      </c>
      <c r="B27" s="88" t="s">
        <v>258</v>
      </c>
      <c r="C27" s="89">
        <v>0</v>
      </c>
      <c r="D27" s="89">
        <v>0</v>
      </c>
      <c r="E27" s="89">
        <v>0</v>
      </c>
      <c r="F27" s="89">
        <v>0</v>
      </c>
      <c r="G27" s="89">
        <f t="shared" ref="G27:H27" si="10">SUM(G111)</f>
        <v>1178645</v>
      </c>
      <c r="H27" s="89">
        <f t="shared" si="10"/>
        <v>0</v>
      </c>
      <c r="I27" s="90">
        <v>0</v>
      </c>
      <c r="J27" s="90">
        <v>0</v>
      </c>
      <c r="K27" s="90">
        <v>0</v>
      </c>
      <c r="M27" s="76"/>
      <c r="N27" s="76"/>
      <c r="O27" s="76"/>
      <c r="P27" s="76"/>
    </row>
    <row r="28" spans="1:16" s="75" customFormat="1" ht="12" customHeight="1">
      <c r="A28" s="87"/>
      <c r="B28" s="88"/>
      <c r="C28" s="89"/>
      <c r="D28" s="89"/>
      <c r="E28" s="89"/>
      <c r="F28" s="89"/>
      <c r="G28" s="89"/>
      <c r="H28" s="89"/>
      <c r="I28" s="90"/>
      <c r="J28" s="90"/>
      <c r="K28" s="90"/>
      <c r="M28" s="76"/>
      <c r="N28" s="76"/>
      <c r="O28" s="76"/>
      <c r="P28" s="76"/>
    </row>
    <row r="29" spans="1:16" s="75" customFormat="1" ht="12" customHeight="1">
      <c r="A29" s="87"/>
      <c r="B29" s="88"/>
      <c r="C29" s="85"/>
      <c r="D29" s="85"/>
      <c r="E29" s="86"/>
      <c r="F29" s="86"/>
      <c r="G29" s="86"/>
      <c r="H29" s="86"/>
      <c r="I29" s="90"/>
      <c r="J29" s="90"/>
      <c r="K29" s="90"/>
      <c r="M29" s="76"/>
      <c r="N29" s="76"/>
      <c r="O29" s="76"/>
      <c r="P29" s="76"/>
    </row>
    <row r="30" spans="1:16" s="75" customFormat="1" ht="12" customHeight="1">
      <c r="A30" s="87"/>
      <c r="B30" s="88" t="s">
        <v>331</v>
      </c>
      <c r="C30" s="89">
        <f>SUM(C9+C10-C12-C11-C16)</f>
        <v>535760</v>
      </c>
      <c r="D30" s="89">
        <f>SUM(D13-D17+D27)</f>
        <v>211000</v>
      </c>
      <c r="E30" s="89">
        <f>SUM(E13-E17+E27)</f>
        <v>191103.44000000134</v>
      </c>
      <c r="F30" s="89">
        <f t="shared" ref="F30:H30" si="11">SUM(F9+F10-F12-F11-F16)</f>
        <v>666827</v>
      </c>
      <c r="G30" s="89">
        <f t="shared" si="11"/>
        <v>1178645</v>
      </c>
      <c r="H30" s="89">
        <f t="shared" si="11"/>
        <v>0</v>
      </c>
      <c r="I30" s="90">
        <f t="shared" si="3"/>
        <v>348.93511074421019</v>
      </c>
      <c r="J30" s="90">
        <f t="shared" ref="J30:K30" si="12">SUM(G30/F30*100)</f>
        <v>176.75424060513447</v>
      </c>
      <c r="K30" s="90">
        <f t="shared" si="12"/>
        <v>0</v>
      </c>
      <c r="M30" s="76"/>
      <c r="N30" s="76"/>
      <c r="O30" s="76"/>
      <c r="P30" s="76"/>
    </row>
    <row r="31" spans="1:16" ht="12" customHeight="1">
      <c r="A31" s="87"/>
      <c r="B31" s="88"/>
      <c r="C31" s="89"/>
      <c r="D31" s="89"/>
      <c r="E31" s="89"/>
      <c r="F31" s="89"/>
      <c r="G31" s="89"/>
      <c r="H31" s="89"/>
      <c r="I31" s="90"/>
    </row>
    <row r="32" spans="1:16" ht="12.75" customHeight="1">
      <c r="A32" s="87"/>
      <c r="B32" s="88"/>
      <c r="C32" s="89"/>
      <c r="D32" s="89"/>
      <c r="E32" s="89"/>
      <c r="F32" s="89"/>
      <c r="G32" s="89"/>
      <c r="H32" s="89"/>
      <c r="I32" s="90"/>
    </row>
    <row r="33" spans="1:16" ht="12.75" customHeight="1">
      <c r="A33" s="87"/>
      <c r="B33" s="88"/>
      <c r="C33" s="89"/>
      <c r="D33" s="89"/>
      <c r="E33" s="89"/>
      <c r="F33" s="89"/>
      <c r="G33" s="89"/>
      <c r="H33" s="89"/>
      <c r="I33" s="90"/>
    </row>
    <row r="34" spans="1:16" ht="12.75" customHeight="1">
      <c r="A34" s="87"/>
      <c r="B34" s="88"/>
      <c r="C34" s="89"/>
      <c r="D34" s="89"/>
      <c r="E34" s="89"/>
      <c r="F34" s="89"/>
      <c r="G34" s="89"/>
      <c r="H34" s="89"/>
      <c r="I34" s="90"/>
    </row>
    <row r="35" spans="1:16" ht="12" customHeight="1">
      <c r="A35" s="87"/>
      <c r="B35" s="88"/>
      <c r="C35" s="89"/>
      <c r="D35" s="89"/>
      <c r="E35" s="89"/>
      <c r="F35" s="89"/>
      <c r="G35" s="89"/>
      <c r="H35" s="89"/>
      <c r="I35" s="90"/>
    </row>
    <row r="36" spans="1:16" ht="12" customHeight="1">
      <c r="A36" s="87"/>
      <c r="B36" s="88"/>
      <c r="C36" s="89"/>
      <c r="D36" s="89"/>
      <c r="E36" s="89"/>
      <c r="F36" s="89"/>
      <c r="G36" s="89"/>
      <c r="H36" s="89"/>
      <c r="I36" s="90"/>
    </row>
    <row r="37" spans="1:16" ht="12" customHeight="1">
      <c r="A37" s="87"/>
      <c r="B37" s="88"/>
      <c r="C37" s="89"/>
      <c r="D37" s="89"/>
      <c r="E37" s="89"/>
      <c r="F37" s="89"/>
      <c r="G37" s="89"/>
      <c r="H37" s="89"/>
      <c r="I37" s="90"/>
    </row>
    <row r="38" spans="1:16" ht="12" customHeight="1">
      <c r="A38" s="393"/>
      <c r="B38" s="393"/>
      <c r="C38" s="393"/>
      <c r="D38" s="393"/>
      <c r="E38" s="393"/>
      <c r="F38" s="393"/>
      <c r="G38" s="393"/>
      <c r="H38" s="393"/>
      <c r="I38" s="393"/>
    </row>
    <row r="40" spans="1:16" ht="31.5" customHeight="1">
      <c r="A40" s="394"/>
      <c r="B40" s="394"/>
      <c r="C40" s="394"/>
      <c r="D40" s="394"/>
      <c r="E40" s="394"/>
      <c r="F40" s="394"/>
      <c r="G40" s="394"/>
      <c r="H40" s="394"/>
      <c r="I40" s="394"/>
      <c r="J40" s="394"/>
      <c r="K40" s="394"/>
    </row>
    <row r="41" spans="1:16" ht="12" customHeight="1">
      <c r="A41" s="87"/>
      <c r="B41" s="88"/>
      <c r="C41" s="89"/>
      <c r="D41" s="89"/>
      <c r="E41" s="89"/>
      <c r="F41" s="89"/>
      <c r="G41" s="89"/>
      <c r="H41" s="89"/>
      <c r="I41" s="90"/>
    </row>
    <row r="42" spans="1:16" ht="12" customHeight="1">
      <c r="A42" s="92"/>
      <c r="B42" s="81" t="s">
        <v>322</v>
      </c>
      <c r="C42" s="89"/>
      <c r="D42" s="89"/>
      <c r="E42" s="89"/>
      <c r="F42" s="89"/>
      <c r="G42" s="89"/>
      <c r="H42" s="89"/>
    </row>
    <row r="43" spans="1:16" s="94" customFormat="1" ht="12" customHeight="1" thickBot="1">
      <c r="A43" s="93"/>
      <c r="C43" s="95"/>
      <c r="D43" s="95"/>
      <c r="E43" s="95"/>
      <c r="F43" s="95"/>
      <c r="G43" s="95"/>
      <c r="H43" s="95"/>
      <c r="I43" s="96"/>
      <c r="J43" s="96"/>
      <c r="K43" s="96"/>
      <c r="L43" s="96"/>
    </row>
    <row r="44" spans="1:16" s="97" customFormat="1" ht="12" customHeight="1">
      <c r="A44" s="389" t="s">
        <v>332</v>
      </c>
      <c r="B44" s="391" t="s">
        <v>333</v>
      </c>
      <c r="C44" s="382" t="s">
        <v>364</v>
      </c>
      <c r="D44" s="382" t="s">
        <v>363</v>
      </c>
      <c r="E44" s="382" t="s">
        <v>423</v>
      </c>
      <c r="F44" s="382" t="s">
        <v>424</v>
      </c>
      <c r="G44" s="387" t="s">
        <v>425</v>
      </c>
      <c r="H44" s="387" t="s">
        <v>426</v>
      </c>
      <c r="I44" s="399" t="s">
        <v>476</v>
      </c>
      <c r="J44" s="400"/>
      <c r="K44" s="401"/>
    </row>
    <row r="45" spans="1:16" s="101" customFormat="1" ht="25.5" customHeight="1" thickBot="1">
      <c r="A45" s="390"/>
      <c r="B45" s="392"/>
      <c r="C45" s="386"/>
      <c r="D45" s="386"/>
      <c r="E45" s="386"/>
      <c r="F45" s="386"/>
      <c r="G45" s="388"/>
      <c r="H45" s="388"/>
      <c r="I45" s="337" t="s">
        <v>317</v>
      </c>
      <c r="J45" s="98" t="s">
        <v>474</v>
      </c>
      <c r="K45" s="99" t="s">
        <v>475</v>
      </c>
      <c r="L45" s="100"/>
      <c r="M45" s="100"/>
      <c r="N45" s="100"/>
      <c r="O45" s="100"/>
      <c r="P45" s="100"/>
    </row>
    <row r="46" spans="1:16" s="106" customFormat="1" ht="25.5" customHeight="1">
      <c r="A46" s="102"/>
      <c r="B46" s="103"/>
      <c r="C46" s="103" t="s">
        <v>318</v>
      </c>
      <c r="D46" s="103" t="s">
        <v>319</v>
      </c>
      <c r="E46" s="103" t="s">
        <v>320</v>
      </c>
      <c r="F46" s="103" t="s">
        <v>321</v>
      </c>
      <c r="G46" s="103"/>
      <c r="H46" s="103"/>
      <c r="I46" s="103"/>
      <c r="J46" s="104">
        <v>7</v>
      </c>
      <c r="K46" s="194">
        <v>6</v>
      </c>
      <c r="L46" s="112"/>
      <c r="M46" s="112"/>
      <c r="N46" s="112"/>
      <c r="O46" s="112"/>
      <c r="P46" s="112"/>
    </row>
    <row r="47" spans="1:16" s="94" customFormat="1" ht="12" customHeight="1">
      <c r="A47" s="107">
        <v>6</v>
      </c>
      <c r="B47" s="108" t="s">
        <v>323</v>
      </c>
      <c r="C47" s="109">
        <f>SUM(C48+C52+C56+C60)</f>
        <v>5592800</v>
      </c>
      <c r="D47" s="109">
        <f t="shared" ref="D47:H47" si="13">SUM(D48+D52+D56+D60)</f>
        <v>5929800</v>
      </c>
      <c r="E47" s="109">
        <f t="shared" si="13"/>
        <v>12539994.440000001</v>
      </c>
      <c r="F47" s="109">
        <f t="shared" si="13"/>
        <v>9827000</v>
      </c>
      <c r="G47" s="109">
        <f t="shared" si="13"/>
        <v>9688645</v>
      </c>
      <c r="H47" s="109">
        <f t="shared" si="13"/>
        <v>10040000</v>
      </c>
      <c r="I47" s="110">
        <f>SUM(F47/E47*100)</f>
        <v>78.365266005652217</v>
      </c>
      <c r="J47" s="110">
        <f>SUM(G47/F47*100)</f>
        <v>98.592093212577595</v>
      </c>
      <c r="K47" s="111">
        <f>SUM(H47/G47*100)</f>
        <v>103.62646169820444</v>
      </c>
      <c r="L47" s="112"/>
      <c r="M47" s="169"/>
      <c r="N47" s="169"/>
      <c r="O47" s="169"/>
    </row>
    <row r="48" spans="1:16" s="94" customFormat="1" ht="12" customHeight="1">
      <c r="A48" s="107">
        <v>61</v>
      </c>
      <c r="B48" s="108" t="s">
        <v>43</v>
      </c>
      <c r="C48" s="109">
        <f t="shared" ref="C48:F48" si="14">SUM(C49:C51)</f>
        <v>1349300</v>
      </c>
      <c r="D48" s="109">
        <f t="shared" si="14"/>
        <v>3980000</v>
      </c>
      <c r="E48" s="109">
        <f t="shared" si="14"/>
        <v>4436000</v>
      </c>
      <c r="F48" s="109">
        <f t="shared" si="14"/>
        <v>1655000</v>
      </c>
      <c r="G48" s="109">
        <v>1800000</v>
      </c>
      <c r="H48" s="109">
        <v>1820000</v>
      </c>
      <c r="I48" s="110">
        <f t="shared" ref="I48:I91" si="15">SUM(F48/E48*100)</f>
        <v>37.308385933273222</v>
      </c>
      <c r="J48" s="110">
        <f>SUM(G48/F48*100)</f>
        <v>108.76132930513596</v>
      </c>
      <c r="K48" s="111">
        <f t="shared" ref="K48:K88" si="16">SUM(H48/G48*100)</f>
        <v>101.11111111111111</v>
      </c>
      <c r="L48" s="112"/>
    </row>
    <row r="49" spans="1:13" ht="12" customHeight="1">
      <c r="A49" s="113">
        <v>611</v>
      </c>
      <c r="B49" s="114" t="s">
        <v>44</v>
      </c>
      <c r="C49" s="115">
        <v>1144300</v>
      </c>
      <c r="D49" s="115">
        <v>3795000</v>
      </c>
      <c r="E49" s="116">
        <v>4271000</v>
      </c>
      <c r="F49" s="116">
        <v>1515000</v>
      </c>
      <c r="G49" s="116"/>
      <c r="H49" s="116"/>
      <c r="I49" s="110">
        <f t="shared" si="15"/>
        <v>35.471786466869588</v>
      </c>
      <c r="J49" s="110">
        <f t="shared" ref="J49:J91" si="17">SUM(G49/F49*100)</f>
        <v>0</v>
      </c>
      <c r="K49" s="111">
        <v>0</v>
      </c>
    </row>
    <row r="50" spans="1:13" ht="12" customHeight="1">
      <c r="A50" s="117">
        <v>613</v>
      </c>
      <c r="B50" s="114" t="s">
        <v>50</v>
      </c>
      <c r="C50" s="115">
        <v>170000</v>
      </c>
      <c r="D50" s="115">
        <v>150000</v>
      </c>
      <c r="E50" s="116">
        <v>140000</v>
      </c>
      <c r="F50" s="116">
        <v>110000</v>
      </c>
      <c r="G50" s="116"/>
      <c r="H50" s="116"/>
      <c r="I50" s="110">
        <f t="shared" si="15"/>
        <v>78.571428571428569</v>
      </c>
      <c r="J50" s="110">
        <f t="shared" si="17"/>
        <v>0</v>
      </c>
      <c r="K50" s="111">
        <v>0</v>
      </c>
    </row>
    <row r="51" spans="1:13" ht="12" customHeight="1">
      <c r="A51" s="113">
        <v>614</v>
      </c>
      <c r="B51" s="114" t="s">
        <v>334</v>
      </c>
      <c r="C51" s="115">
        <v>35000</v>
      </c>
      <c r="D51" s="115">
        <v>35000</v>
      </c>
      <c r="E51" s="116">
        <v>25000</v>
      </c>
      <c r="F51" s="116">
        <v>30000</v>
      </c>
      <c r="G51" s="116"/>
      <c r="H51" s="116"/>
      <c r="I51" s="110">
        <f t="shared" si="15"/>
        <v>120</v>
      </c>
      <c r="J51" s="110">
        <f t="shared" si="17"/>
        <v>0</v>
      </c>
      <c r="K51" s="111">
        <v>0</v>
      </c>
      <c r="L51" s="90"/>
      <c r="M51" s="118"/>
    </row>
    <row r="52" spans="1:13" s="94" customFormat="1" ht="12.75" customHeight="1">
      <c r="A52" s="119">
        <v>63</v>
      </c>
      <c r="B52" s="108" t="s">
        <v>335</v>
      </c>
      <c r="C52" s="109">
        <f>SUM(C53:C55)</f>
        <v>3541000</v>
      </c>
      <c r="D52" s="109">
        <f>SUM(D53:D55)</f>
        <v>1314300</v>
      </c>
      <c r="E52" s="109">
        <f>SUM(E53:E55)</f>
        <v>7498494.4400000004</v>
      </c>
      <c r="F52" s="109">
        <f>SUM(F53:F55)</f>
        <v>7593000</v>
      </c>
      <c r="G52" s="109">
        <v>7268645</v>
      </c>
      <c r="H52" s="109">
        <v>7540000</v>
      </c>
      <c r="I52" s="110">
        <f t="shared" si="15"/>
        <v>101.26032713308246</v>
      </c>
      <c r="J52" s="110">
        <f t="shared" si="17"/>
        <v>95.728236533649408</v>
      </c>
      <c r="K52" s="111">
        <f t="shared" si="16"/>
        <v>103.73322675684395</v>
      </c>
      <c r="L52" s="96"/>
    </row>
    <row r="53" spans="1:13" ht="12" customHeight="1">
      <c r="A53" s="117">
        <v>632</v>
      </c>
      <c r="B53" s="114" t="s">
        <v>336</v>
      </c>
      <c r="C53" s="115">
        <v>1188000</v>
      </c>
      <c r="D53" s="115">
        <v>969300</v>
      </c>
      <c r="E53" s="116">
        <v>202750</v>
      </c>
      <c r="F53" s="116">
        <v>755000</v>
      </c>
      <c r="G53" s="116"/>
      <c r="H53" s="116"/>
      <c r="I53" s="110">
        <f t="shared" si="15"/>
        <v>372.37977805178792</v>
      </c>
      <c r="J53" s="110">
        <f t="shared" si="17"/>
        <v>0</v>
      </c>
      <c r="K53" s="111">
        <v>0</v>
      </c>
      <c r="L53" s="90"/>
    </row>
    <row r="54" spans="1:13" ht="12" customHeight="1">
      <c r="A54" s="117">
        <v>633</v>
      </c>
      <c r="B54" s="114" t="s">
        <v>4</v>
      </c>
      <c r="C54" s="115">
        <v>2135000</v>
      </c>
      <c r="D54" s="115">
        <v>127000</v>
      </c>
      <c r="E54" s="116">
        <v>6882744.4400000004</v>
      </c>
      <c r="F54" s="116">
        <v>6618000</v>
      </c>
      <c r="G54" s="116"/>
      <c r="H54" s="116"/>
      <c r="I54" s="110">
        <f t="shared" si="15"/>
        <v>96.153504720276956</v>
      </c>
      <c r="J54" s="110">
        <f t="shared" si="17"/>
        <v>0</v>
      </c>
      <c r="K54" s="111">
        <v>0</v>
      </c>
    </row>
    <row r="55" spans="1:13" ht="12" customHeight="1">
      <c r="A55" s="117">
        <v>634</v>
      </c>
      <c r="B55" s="120" t="s">
        <v>337</v>
      </c>
      <c r="C55" s="115">
        <v>218000</v>
      </c>
      <c r="D55" s="115">
        <v>218000</v>
      </c>
      <c r="E55" s="116">
        <v>413000</v>
      </c>
      <c r="F55" s="116">
        <v>220000</v>
      </c>
      <c r="G55" s="116"/>
      <c r="H55" s="116"/>
      <c r="I55" s="110">
        <f t="shared" si="15"/>
        <v>53.268765133171911</v>
      </c>
      <c r="J55" s="110">
        <f t="shared" si="17"/>
        <v>0</v>
      </c>
      <c r="K55" s="111">
        <v>0</v>
      </c>
    </row>
    <row r="56" spans="1:13" s="94" customFormat="1" ht="12" customHeight="1">
      <c r="A56" s="119">
        <v>64</v>
      </c>
      <c r="B56" s="121" t="s">
        <v>5</v>
      </c>
      <c r="C56" s="109">
        <f t="shared" ref="C56:F56" si="18">SUM(C57:C59)</f>
        <v>446000</v>
      </c>
      <c r="D56" s="109">
        <f t="shared" si="18"/>
        <v>391000</v>
      </c>
      <c r="E56" s="109">
        <f t="shared" si="18"/>
        <v>331000</v>
      </c>
      <c r="F56" s="109">
        <f t="shared" si="18"/>
        <v>325500</v>
      </c>
      <c r="G56" s="109">
        <v>350000</v>
      </c>
      <c r="H56" s="109">
        <v>400000</v>
      </c>
      <c r="I56" s="110">
        <f t="shared" si="15"/>
        <v>98.338368580060418</v>
      </c>
      <c r="J56" s="110">
        <f t="shared" si="17"/>
        <v>107.5268817204301</v>
      </c>
      <c r="K56" s="111">
        <f t="shared" si="16"/>
        <v>114.28571428571428</v>
      </c>
      <c r="L56" s="96"/>
    </row>
    <row r="57" spans="1:13" ht="12" customHeight="1">
      <c r="A57" s="113">
        <v>641</v>
      </c>
      <c r="B57" s="114" t="s">
        <v>338</v>
      </c>
      <c r="C57" s="115">
        <v>1000</v>
      </c>
      <c r="D57" s="115">
        <v>1000</v>
      </c>
      <c r="E57" s="116">
        <v>1000</v>
      </c>
      <c r="F57" s="116">
        <v>500</v>
      </c>
      <c r="G57" s="116"/>
      <c r="H57" s="116"/>
      <c r="I57" s="110">
        <f t="shared" si="15"/>
        <v>50</v>
      </c>
      <c r="J57" s="110">
        <f t="shared" si="17"/>
        <v>0</v>
      </c>
      <c r="K57" s="111">
        <v>0</v>
      </c>
    </row>
    <row r="58" spans="1:13" ht="12" customHeight="1">
      <c r="A58" s="117">
        <v>642</v>
      </c>
      <c r="B58" s="114" t="s">
        <v>60</v>
      </c>
      <c r="C58" s="115">
        <v>445000</v>
      </c>
      <c r="D58" s="115">
        <v>390000</v>
      </c>
      <c r="E58" s="116">
        <v>330000</v>
      </c>
      <c r="F58" s="116">
        <v>325000</v>
      </c>
      <c r="G58" s="116"/>
      <c r="H58" s="116"/>
      <c r="I58" s="110">
        <f t="shared" si="15"/>
        <v>98.484848484848484</v>
      </c>
      <c r="J58" s="110">
        <f t="shared" si="17"/>
        <v>0</v>
      </c>
      <c r="K58" s="111">
        <v>0</v>
      </c>
    </row>
    <row r="59" spans="1:13" ht="51" hidden="1" customHeight="1">
      <c r="A59" s="117">
        <v>643</v>
      </c>
      <c r="B59" s="120" t="s">
        <v>339</v>
      </c>
      <c r="C59" s="115">
        <v>0</v>
      </c>
      <c r="D59" s="115">
        <v>0</v>
      </c>
      <c r="E59" s="116">
        <v>0</v>
      </c>
      <c r="F59" s="116">
        <v>0</v>
      </c>
      <c r="G59" s="116"/>
      <c r="H59" s="116"/>
      <c r="I59" s="110" t="e">
        <f t="shared" si="15"/>
        <v>#DIV/0!</v>
      </c>
      <c r="J59" s="110" t="e">
        <f t="shared" si="17"/>
        <v>#DIV/0!</v>
      </c>
      <c r="K59" s="111" t="e">
        <f t="shared" si="16"/>
        <v>#DIV/0!</v>
      </c>
    </row>
    <row r="60" spans="1:13" s="94" customFormat="1" ht="12" customHeight="1">
      <c r="A60" s="107">
        <v>65</v>
      </c>
      <c r="B60" s="121" t="s">
        <v>254</v>
      </c>
      <c r="C60" s="109">
        <f>SUM(C61:C63)</f>
        <v>256500</v>
      </c>
      <c r="D60" s="109">
        <f>SUM(D61:D63)</f>
        <v>244500</v>
      </c>
      <c r="E60" s="109">
        <f t="shared" ref="E60" si="19">SUM(E61:E63)</f>
        <v>274500</v>
      </c>
      <c r="F60" s="109">
        <v>253500</v>
      </c>
      <c r="G60" s="109">
        <v>270000</v>
      </c>
      <c r="H60" s="109">
        <v>280000</v>
      </c>
      <c r="I60" s="110">
        <f t="shared" si="15"/>
        <v>92.349726775956285</v>
      </c>
      <c r="J60" s="110">
        <f t="shared" si="17"/>
        <v>106.50887573964498</v>
      </c>
      <c r="K60" s="111">
        <f t="shared" si="16"/>
        <v>103.7037037037037</v>
      </c>
      <c r="L60" s="96"/>
    </row>
    <row r="61" spans="1:13" ht="12" customHeight="1">
      <c r="A61" s="113">
        <v>651</v>
      </c>
      <c r="B61" s="120" t="s">
        <v>255</v>
      </c>
      <c r="C61" s="115">
        <v>25000</v>
      </c>
      <c r="D61" s="115">
        <v>13000</v>
      </c>
      <c r="E61" s="116">
        <v>13000</v>
      </c>
      <c r="F61" s="116">
        <v>7000</v>
      </c>
      <c r="G61" s="116"/>
      <c r="H61" s="116"/>
      <c r="I61" s="110">
        <f t="shared" si="15"/>
        <v>53.846153846153847</v>
      </c>
      <c r="J61" s="110">
        <f t="shared" si="17"/>
        <v>0</v>
      </c>
      <c r="K61" s="111">
        <v>0</v>
      </c>
    </row>
    <row r="62" spans="1:13" ht="12" customHeight="1">
      <c r="A62" s="113">
        <v>652</v>
      </c>
      <c r="B62" s="120" t="s">
        <v>6</v>
      </c>
      <c r="C62" s="115">
        <v>61500</v>
      </c>
      <c r="D62" s="115">
        <v>31500</v>
      </c>
      <c r="E62" s="116">
        <v>41500</v>
      </c>
      <c r="F62" s="116">
        <v>36500</v>
      </c>
      <c r="G62" s="116"/>
      <c r="H62" s="116"/>
      <c r="I62" s="110">
        <f t="shared" si="15"/>
        <v>87.951807228915655</v>
      </c>
      <c r="J62" s="110">
        <f t="shared" si="17"/>
        <v>0</v>
      </c>
      <c r="K62" s="111">
        <v>0</v>
      </c>
    </row>
    <row r="63" spans="1:13" ht="12" customHeight="1">
      <c r="A63" s="113">
        <v>653</v>
      </c>
      <c r="B63" s="120" t="s">
        <v>71</v>
      </c>
      <c r="C63" s="115">
        <v>170000</v>
      </c>
      <c r="D63" s="115">
        <v>200000</v>
      </c>
      <c r="E63" s="116">
        <v>220000</v>
      </c>
      <c r="F63" s="116">
        <v>210000</v>
      </c>
      <c r="G63" s="116"/>
      <c r="H63" s="116"/>
      <c r="I63" s="110">
        <f t="shared" si="15"/>
        <v>95.454545454545453</v>
      </c>
      <c r="J63" s="110">
        <f t="shared" si="17"/>
        <v>0</v>
      </c>
      <c r="K63" s="111">
        <v>0</v>
      </c>
    </row>
    <row r="64" spans="1:13" s="94" customFormat="1" ht="12" customHeight="1">
      <c r="A64" s="107">
        <v>7</v>
      </c>
      <c r="B64" s="121" t="s">
        <v>128</v>
      </c>
      <c r="C64" s="109">
        <f t="shared" ref="C64:H64" si="20">SUM(C65+C67)</f>
        <v>640000</v>
      </c>
      <c r="D64" s="109">
        <f t="shared" si="20"/>
        <v>400000</v>
      </c>
      <c r="E64" s="109">
        <f t="shared" si="20"/>
        <v>400000</v>
      </c>
      <c r="F64" s="109">
        <f t="shared" si="20"/>
        <v>200000</v>
      </c>
      <c r="G64" s="109">
        <f t="shared" si="20"/>
        <v>220000</v>
      </c>
      <c r="H64" s="109">
        <f t="shared" si="20"/>
        <v>230000</v>
      </c>
      <c r="I64" s="110">
        <f t="shared" si="15"/>
        <v>50</v>
      </c>
      <c r="J64" s="110">
        <f t="shared" si="17"/>
        <v>110.00000000000001</v>
      </c>
      <c r="K64" s="111">
        <f t="shared" si="16"/>
        <v>104.54545454545455</v>
      </c>
      <c r="L64" s="96"/>
    </row>
    <row r="65" spans="1:12" s="94" customFormat="1" ht="12" customHeight="1">
      <c r="A65" s="107">
        <v>71</v>
      </c>
      <c r="B65" s="108" t="s">
        <v>8</v>
      </c>
      <c r="C65" s="109">
        <f t="shared" ref="C65" si="21">SUM(C66)</f>
        <v>640000</v>
      </c>
      <c r="D65" s="109">
        <f>SUM(D66)</f>
        <v>400000</v>
      </c>
      <c r="E65" s="109">
        <f t="shared" ref="E65:F65" si="22">SUM(E66)</f>
        <v>400000</v>
      </c>
      <c r="F65" s="109">
        <f t="shared" si="22"/>
        <v>200000</v>
      </c>
      <c r="G65" s="109">
        <v>220000</v>
      </c>
      <c r="H65" s="109">
        <v>230000</v>
      </c>
      <c r="I65" s="110">
        <f t="shared" si="15"/>
        <v>50</v>
      </c>
      <c r="J65" s="110">
        <f t="shared" si="17"/>
        <v>110.00000000000001</v>
      </c>
      <c r="K65" s="111">
        <f t="shared" si="16"/>
        <v>104.54545454545455</v>
      </c>
      <c r="L65" s="96"/>
    </row>
    <row r="66" spans="1:12" ht="12" customHeight="1">
      <c r="A66" s="113">
        <v>711</v>
      </c>
      <c r="B66" s="114" t="s">
        <v>340</v>
      </c>
      <c r="C66" s="115">
        <v>640000</v>
      </c>
      <c r="D66" s="115">
        <v>400000</v>
      </c>
      <c r="E66" s="116">
        <v>400000</v>
      </c>
      <c r="F66" s="116">
        <v>200000</v>
      </c>
      <c r="G66" s="116"/>
      <c r="H66" s="116"/>
      <c r="I66" s="110">
        <f t="shared" si="15"/>
        <v>50</v>
      </c>
      <c r="J66" s="110">
        <f t="shared" si="17"/>
        <v>0</v>
      </c>
      <c r="K66" s="111">
        <v>0</v>
      </c>
    </row>
    <row r="67" spans="1:12" s="94" customFormat="1" ht="12" hidden="1" customHeight="1">
      <c r="A67" s="107">
        <v>72</v>
      </c>
      <c r="B67" s="108" t="s">
        <v>138</v>
      </c>
      <c r="C67" s="109">
        <f>SUM(C68:C68)</f>
        <v>0</v>
      </c>
      <c r="D67" s="109">
        <f>SUM(D68:D68)</f>
        <v>0</v>
      </c>
      <c r="E67" s="109">
        <v>0</v>
      </c>
      <c r="F67" s="109">
        <v>0</v>
      </c>
      <c r="G67" s="109"/>
      <c r="H67" s="109"/>
      <c r="I67" s="110" t="e">
        <f t="shared" si="15"/>
        <v>#DIV/0!</v>
      </c>
      <c r="J67" s="110" t="e">
        <f t="shared" si="17"/>
        <v>#DIV/0!</v>
      </c>
      <c r="K67" s="111" t="e">
        <f t="shared" si="16"/>
        <v>#DIV/0!</v>
      </c>
      <c r="L67" s="96"/>
    </row>
    <row r="68" spans="1:12" ht="12" hidden="1" customHeight="1">
      <c r="A68" s="113">
        <v>721</v>
      </c>
      <c r="B68" s="114" t="s">
        <v>341</v>
      </c>
      <c r="C68" s="115">
        <v>0</v>
      </c>
      <c r="D68" s="115">
        <v>0</v>
      </c>
      <c r="E68" s="115"/>
      <c r="F68" s="115"/>
      <c r="G68" s="115"/>
      <c r="H68" s="115"/>
      <c r="I68" s="110" t="e">
        <f t="shared" si="15"/>
        <v>#DIV/0!</v>
      </c>
      <c r="J68" s="110" t="e">
        <f t="shared" si="17"/>
        <v>#DIV/0!</v>
      </c>
      <c r="K68" s="111" t="e">
        <f t="shared" si="16"/>
        <v>#DIV/0!</v>
      </c>
    </row>
    <row r="69" spans="1:12" s="94" customFormat="1" ht="12" customHeight="1">
      <c r="A69" s="107">
        <v>3</v>
      </c>
      <c r="B69" s="108" t="s">
        <v>11</v>
      </c>
      <c r="C69" s="109">
        <f>SUM(C70+C74+C80+C83+C85)</f>
        <v>4059040</v>
      </c>
      <c r="D69" s="109">
        <f t="shared" ref="D69:H69" si="23">SUM(D70+D74+D80+D83+D85)</f>
        <v>4170800</v>
      </c>
      <c r="E69" s="109">
        <f t="shared" si="23"/>
        <v>4269403</v>
      </c>
      <c r="F69" s="109">
        <f t="shared" si="23"/>
        <v>4370173</v>
      </c>
      <c r="G69" s="109">
        <f t="shared" si="23"/>
        <v>4490000</v>
      </c>
      <c r="H69" s="109">
        <f t="shared" si="23"/>
        <v>4720000</v>
      </c>
      <c r="I69" s="110">
        <f t="shared" si="15"/>
        <v>102.36028315902715</v>
      </c>
      <c r="J69" s="110">
        <f t="shared" si="17"/>
        <v>102.74192806554798</v>
      </c>
      <c r="K69" s="111">
        <f t="shared" si="16"/>
        <v>105.12249443207126</v>
      </c>
      <c r="L69" s="96"/>
    </row>
    <row r="70" spans="1:12" s="94" customFormat="1" ht="12" customHeight="1">
      <c r="A70" s="107">
        <v>31</v>
      </c>
      <c r="B70" s="108" t="s">
        <v>12</v>
      </c>
      <c r="C70" s="109">
        <f t="shared" ref="C70" si="24">SUM(C71:C73)</f>
        <v>1166090</v>
      </c>
      <c r="D70" s="109">
        <f>SUM(D71:D73)</f>
        <v>1174090</v>
      </c>
      <c r="E70" s="109">
        <f t="shared" ref="E70:F70" si="25">SUM(E71:E73)</f>
        <v>1137069</v>
      </c>
      <c r="F70" s="109">
        <f t="shared" si="25"/>
        <v>1541000</v>
      </c>
      <c r="G70" s="109">
        <v>1572000</v>
      </c>
      <c r="H70" s="109">
        <v>1572000</v>
      </c>
      <c r="I70" s="110">
        <f t="shared" si="15"/>
        <v>135.52387761868454</v>
      </c>
      <c r="J70" s="110">
        <f t="shared" si="17"/>
        <v>102.01168072680078</v>
      </c>
      <c r="K70" s="111">
        <f t="shared" si="16"/>
        <v>100</v>
      </c>
      <c r="L70" s="96"/>
    </row>
    <row r="71" spans="1:12" ht="12" customHeight="1">
      <c r="A71" s="113">
        <v>311</v>
      </c>
      <c r="B71" s="114" t="s">
        <v>129</v>
      </c>
      <c r="C71" s="115">
        <v>1005290</v>
      </c>
      <c r="D71" s="115">
        <v>1005290</v>
      </c>
      <c r="E71" s="116">
        <v>945981</v>
      </c>
      <c r="F71" s="116">
        <v>1229000</v>
      </c>
      <c r="G71" s="116"/>
      <c r="H71" s="116"/>
      <c r="I71" s="110">
        <f t="shared" si="15"/>
        <v>129.91804275138719</v>
      </c>
      <c r="J71" s="110">
        <f t="shared" si="17"/>
        <v>0</v>
      </c>
      <c r="K71" s="111">
        <v>0</v>
      </c>
    </row>
    <row r="72" spans="1:12" ht="12" customHeight="1">
      <c r="A72" s="113">
        <v>312</v>
      </c>
      <c r="B72" s="114" t="s">
        <v>13</v>
      </c>
      <c r="C72" s="115">
        <v>22000</v>
      </c>
      <c r="D72" s="115">
        <v>30000</v>
      </c>
      <c r="E72" s="116">
        <v>35000</v>
      </c>
      <c r="F72" s="116">
        <v>45000</v>
      </c>
      <c r="G72" s="116"/>
      <c r="H72" s="116"/>
      <c r="I72" s="110">
        <f t="shared" si="15"/>
        <v>128.57142857142858</v>
      </c>
      <c r="J72" s="110">
        <f t="shared" si="17"/>
        <v>0</v>
      </c>
      <c r="K72" s="111">
        <v>0</v>
      </c>
    </row>
    <row r="73" spans="1:12" ht="12" customHeight="1">
      <c r="A73" s="113">
        <v>313</v>
      </c>
      <c r="B73" s="114" t="s">
        <v>130</v>
      </c>
      <c r="C73" s="115">
        <v>138800</v>
      </c>
      <c r="D73" s="115">
        <v>138800</v>
      </c>
      <c r="E73" s="116">
        <v>156088</v>
      </c>
      <c r="F73" s="116">
        <v>267000</v>
      </c>
      <c r="G73" s="116"/>
      <c r="H73" s="116"/>
      <c r="I73" s="110">
        <f t="shared" si="15"/>
        <v>171.0573522628261</v>
      </c>
      <c r="J73" s="110">
        <f t="shared" si="17"/>
        <v>0</v>
      </c>
      <c r="K73" s="111">
        <v>0</v>
      </c>
    </row>
    <row r="74" spans="1:12" s="94" customFormat="1" ht="12" customHeight="1">
      <c r="A74" s="107">
        <v>32</v>
      </c>
      <c r="B74" s="108" t="s">
        <v>16</v>
      </c>
      <c r="C74" s="109">
        <f t="shared" ref="C74:F74" si="26">SUM(C75:C79)</f>
        <v>1933950</v>
      </c>
      <c r="D74" s="109">
        <f t="shared" si="26"/>
        <v>1848710</v>
      </c>
      <c r="E74" s="109">
        <f t="shared" si="26"/>
        <v>1821250</v>
      </c>
      <c r="F74" s="109">
        <f t="shared" si="26"/>
        <v>1575750</v>
      </c>
      <c r="G74" s="109">
        <v>1525000</v>
      </c>
      <c r="H74" s="109">
        <v>1585000</v>
      </c>
      <c r="I74" s="110">
        <f t="shared" si="15"/>
        <v>86.520247083047352</v>
      </c>
      <c r="J74" s="110">
        <f t="shared" si="17"/>
        <v>96.779311438997311</v>
      </c>
      <c r="K74" s="111">
        <f t="shared" si="16"/>
        <v>103.93442622950819</v>
      </c>
      <c r="L74" s="96"/>
    </row>
    <row r="75" spans="1:12" ht="12" customHeight="1">
      <c r="A75" s="113">
        <v>321</v>
      </c>
      <c r="B75" s="114" t="s">
        <v>342</v>
      </c>
      <c r="C75" s="115">
        <v>99000</v>
      </c>
      <c r="D75" s="115">
        <v>81000</v>
      </c>
      <c r="E75" s="116">
        <v>44000</v>
      </c>
      <c r="F75" s="116">
        <v>47000</v>
      </c>
      <c r="G75" s="116"/>
      <c r="H75" s="116"/>
      <c r="I75" s="110">
        <f t="shared" si="15"/>
        <v>106.81818181818181</v>
      </c>
      <c r="J75" s="110">
        <f t="shared" si="17"/>
        <v>0</v>
      </c>
      <c r="K75" s="111">
        <v>0</v>
      </c>
    </row>
    <row r="76" spans="1:12" ht="12" customHeight="1">
      <c r="A76" s="113">
        <v>322</v>
      </c>
      <c r="B76" s="114" t="s">
        <v>256</v>
      </c>
      <c r="C76" s="115">
        <v>281000</v>
      </c>
      <c r="D76" s="115">
        <v>262000</v>
      </c>
      <c r="E76" s="116">
        <v>240000</v>
      </c>
      <c r="F76" s="116">
        <v>205000</v>
      </c>
      <c r="G76" s="116"/>
      <c r="H76" s="116"/>
      <c r="I76" s="110">
        <f t="shared" si="15"/>
        <v>85.416666666666657</v>
      </c>
      <c r="J76" s="110">
        <f t="shared" si="17"/>
        <v>0</v>
      </c>
      <c r="K76" s="111">
        <v>0</v>
      </c>
    </row>
    <row r="77" spans="1:12" ht="12" customHeight="1">
      <c r="A77" s="113">
        <v>323</v>
      </c>
      <c r="B77" s="114" t="s">
        <v>131</v>
      </c>
      <c r="C77" s="115">
        <v>800250</v>
      </c>
      <c r="D77" s="115">
        <v>918710</v>
      </c>
      <c r="E77" s="116">
        <v>1093250</v>
      </c>
      <c r="F77" s="116">
        <v>834750</v>
      </c>
      <c r="G77" s="116"/>
      <c r="H77" s="116"/>
      <c r="I77" s="110">
        <f t="shared" si="15"/>
        <v>76.354905099474053</v>
      </c>
      <c r="J77" s="110">
        <f t="shared" si="17"/>
        <v>0</v>
      </c>
      <c r="K77" s="111">
        <v>0</v>
      </c>
    </row>
    <row r="78" spans="1:12" ht="12" customHeight="1">
      <c r="A78" s="113">
        <v>324</v>
      </c>
      <c r="B78" s="114" t="s">
        <v>343</v>
      </c>
      <c r="C78" s="115">
        <v>48000</v>
      </c>
      <c r="D78" s="115">
        <v>48000</v>
      </c>
      <c r="E78" s="116">
        <v>30000</v>
      </c>
      <c r="F78" s="116">
        <v>10000</v>
      </c>
      <c r="G78" s="116"/>
      <c r="H78" s="116"/>
      <c r="I78" s="110">
        <f t="shared" si="15"/>
        <v>33.333333333333329</v>
      </c>
      <c r="J78" s="110">
        <f t="shared" si="17"/>
        <v>0</v>
      </c>
      <c r="K78" s="111">
        <v>0</v>
      </c>
    </row>
    <row r="79" spans="1:12" ht="12" customHeight="1">
      <c r="A79" s="113">
        <v>329</v>
      </c>
      <c r="B79" s="114" t="s">
        <v>19</v>
      </c>
      <c r="C79" s="115">
        <v>705700</v>
      </c>
      <c r="D79" s="115">
        <v>539000</v>
      </c>
      <c r="E79" s="116">
        <v>414000</v>
      </c>
      <c r="F79" s="116">
        <v>479000</v>
      </c>
      <c r="G79" s="116"/>
      <c r="H79" s="116"/>
      <c r="I79" s="110">
        <f t="shared" si="15"/>
        <v>115.70048309178745</v>
      </c>
      <c r="J79" s="110">
        <f t="shared" si="17"/>
        <v>0</v>
      </c>
      <c r="K79" s="111">
        <v>0</v>
      </c>
    </row>
    <row r="80" spans="1:12" s="94" customFormat="1" ht="12" customHeight="1">
      <c r="A80" s="107">
        <v>34</v>
      </c>
      <c r="B80" s="108" t="s">
        <v>21</v>
      </c>
      <c r="C80" s="109">
        <f t="shared" ref="C80:F80" si="27">SUM(C81:C82)</f>
        <v>36000</v>
      </c>
      <c r="D80" s="109">
        <f t="shared" si="27"/>
        <v>36000</v>
      </c>
      <c r="E80" s="109">
        <f t="shared" si="27"/>
        <v>45000</v>
      </c>
      <c r="F80" s="109">
        <f t="shared" si="27"/>
        <v>40000</v>
      </c>
      <c r="G80" s="109">
        <v>40000</v>
      </c>
      <c r="H80" s="109">
        <v>25000</v>
      </c>
      <c r="I80" s="110">
        <f t="shared" si="15"/>
        <v>88.888888888888886</v>
      </c>
      <c r="J80" s="110">
        <f t="shared" si="17"/>
        <v>100</v>
      </c>
      <c r="K80" s="111">
        <f t="shared" si="16"/>
        <v>62.5</v>
      </c>
      <c r="L80" s="96"/>
    </row>
    <row r="81" spans="1:12" ht="12" customHeight="1">
      <c r="A81" s="113">
        <v>342</v>
      </c>
      <c r="B81" s="114" t="s">
        <v>118</v>
      </c>
      <c r="C81" s="115">
        <v>20000</v>
      </c>
      <c r="D81" s="115">
        <v>20000</v>
      </c>
      <c r="E81" s="116">
        <v>20000</v>
      </c>
      <c r="F81" s="116">
        <v>15000</v>
      </c>
      <c r="G81" s="116"/>
      <c r="H81" s="116"/>
      <c r="I81" s="110">
        <f t="shared" si="15"/>
        <v>75</v>
      </c>
      <c r="J81" s="110">
        <f t="shared" si="17"/>
        <v>0</v>
      </c>
      <c r="K81" s="111">
        <v>0</v>
      </c>
    </row>
    <row r="82" spans="1:12" ht="12" customHeight="1">
      <c r="A82" s="113">
        <v>343</v>
      </c>
      <c r="B82" s="114" t="s">
        <v>132</v>
      </c>
      <c r="C82" s="115">
        <v>16000</v>
      </c>
      <c r="D82" s="115">
        <v>16000</v>
      </c>
      <c r="E82" s="116">
        <v>25000</v>
      </c>
      <c r="F82" s="116">
        <v>25000</v>
      </c>
      <c r="G82" s="116"/>
      <c r="H82" s="116"/>
      <c r="I82" s="110">
        <f t="shared" si="15"/>
        <v>100</v>
      </c>
      <c r="J82" s="110">
        <f t="shared" si="17"/>
        <v>0</v>
      </c>
      <c r="K82" s="111">
        <v>0</v>
      </c>
    </row>
    <row r="83" spans="1:12" s="94" customFormat="1" ht="12" customHeight="1">
      <c r="A83" s="107">
        <v>37</v>
      </c>
      <c r="B83" s="108" t="s">
        <v>344</v>
      </c>
      <c r="C83" s="109">
        <f>SUM(C84:C84)</f>
        <v>405000</v>
      </c>
      <c r="D83" s="109">
        <f>SUM(D84:D84)</f>
        <v>527000</v>
      </c>
      <c r="E83" s="109">
        <f t="shared" ref="E83:F83" si="28">SUM(E84:E84)</f>
        <v>600000</v>
      </c>
      <c r="F83" s="109">
        <f t="shared" si="28"/>
        <v>550000</v>
      </c>
      <c r="G83" s="109">
        <v>575000</v>
      </c>
      <c r="H83" s="109">
        <v>650000</v>
      </c>
      <c r="I83" s="110">
        <f t="shared" si="15"/>
        <v>91.666666666666657</v>
      </c>
      <c r="J83" s="110">
        <f t="shared" si="17"/>
        <v>104.54545454545455</v>
      </c>
      <c r="K83" s="111">
        <f t="shared" si="16"/>
        <v>113.04347826086956</v>
      </c>
      <c r="L83" s="96"/>
    </row>
    <row r="84" spans="1:12" ht="12" customHeight="1">
      <c r="A84" s="113">
        <v>372</v>
      </c>
      <c r="B84" s="114" t="s">
        <v>257</v>
      </c>
      <c r="C84" s="115">
        <v>405000</v>
      </c>
      <c r="D84" s="115">
        <v>527000</v>
      </c>
      <c r="E84" s="116">
        <v>600000</v>
      </c>
      <c r="F84" s="116">
        <v>550000</v>
      </c>
      <c r="G84" s="116"/>
      <c r="H84" s="116"/>
      <c r="I84" s="110">
        <f t="shared" si="15"/>
        <v>91.666666666666657</v>
      </c>
      <c r="J84" s="110">
        <f t="shared" si="17"/>
        <v>0</v>
      </c>
      <c r="K84" s="111">
        <v>0</v>
      </c>
    </row>
    <row r="85" spans="1:12" s="94" customFormat="1" ht="12" customHeight="1">
      <c r="A85" s="107">
        <v>38</v>
      </c>
      <c r="B85" s="108" t="s">
        <v>22</v>
      </c>
      <c r="C85" s="109">
        <f>SUM(C86:C86)</f>
        <v>518000</v>
      </c>
      <c r="D85" s="109">
        <f>SUM(D86:D86)</f>
        <v>585000</v>
      </c>
      <c r="E85" s="109">
        <f t="shared" ref="E85:F85" si="29">SUM(E86:E86)</f>
        <v>666084</v>
      </c>
      <c r="F85" s="109">
        <f t="shared" si="29"/>
        <v>663423</v>
      </c>
      <c r="G85" s="109">
        <v>778000</v>
      </c>
      <c r="H85" s="109">
        <v>888000</v>
      </c>
      <c r="I85" s="110">
        <f t="shared" si="15"/>
        <v>99.60050083773217</v>
      </c>
      <c r="J85" s="110">
        <f t="shared" si="17"/>
        <v>117.27058000702417</v>
      </c>
      <c r="K85" s="111">
        <f t="shared" si="16"/>
        <v>114.13881748071979</v>
      </c>
      <c r="L85" s="96"/>
    </row>
    <row r="86" spans="1:12" ht="12" customHeight="1">
      <c r="A86" s="113">
        <v>381</v>
      </c>
      <c r="B86" s="114" t="s">
        <v>133</v>
      </c>
      <c r="C86" s="115">
        <v>518000</v>
      </c>
      <c r="D86" s="115">
        <v>585000</v>
      </c>
      <c r="E86" s="116">
        <v>666084</v>
      </c>
      <c r="F86" s="116">
        <v>663423</v>
      </c>
      <c r="G86" s="116"/>
      <c r="H86" s="116"/>
      <c r="I86" s="110">
        <f t="shared" si="15"/>
        <v>99.60050083773217</v>
      </c>
      <c r="J86" s="110">
        <f t="shared" si="17"/>
        <v>0</v>
      </c>
      <c r="K86" s="111">
        <v>0</v>
      </c>
    </row>
    <row r="87" spans="1:12" s="94" customFormat="1" ht="12" customHeight="1">
      <c r="A87" s="107">
        <v>4</v>
      </c>
      <c r="B87" s="108" t="s">
        <v>23</v>
      </c>
      <c r="C87" s="109">
        <f>SUM(C88)</f>
        <v>1288000</v>
      </c>
      <c r="D87" s="109">
        <f t="shared" ref="D87:H87" si="30">SUM(D88)</f>
        <v>1598000</v>
      </c>
      <c r="E87" s="109">
        <f t="shared" si="30"/>
        <v>8179488</v>
      </c>
      <c r="F87" s="109">
        <f t="shared" si="30"/>
        <v>4690000</v>
      </c>
      <c r="G87" s="109">
        <f t="shared" si="30"/>
        <v>3940000</v>
      </c>
      <c r="H87" s="109">
        <f t="shared" si="30"/>
        <v>5550000</v>
      </c>
      <c r="I87" s="110">
        <f t="shared" si="15"/>
        <v>57.338552241900722</v>
      </c>
      <c r="J87" s="110">
        <f t="shared" si="17"/>
        <v>84.008528784648178</v>
      </c>
      <c r="K87" s="111">
        <f t="shared" si="16"/>
        <v>140.86294416243655</v>
      </c>
      <c r="L87" s="96"/>
    </row>
    <row r="88" spans="1:12" s="94" customFormat="1" ht="12" customHeight="1">
      <c r="A88" s="107">
        <v>42</v>
      </c>
      <c r="B88" s="108" t="s">
        <v>24</v>
      </c>
      <c r="C88" s="109">
        <f>SUM(C89:C91)</f>
        <v>1288000</v>
      </c>
      <c r="D88" s="109">
        <f>SUM(D89:D91)</f>
        <v>1598000</v>
      </c>
      <c r="E88" s="109">
        <f t="shared" ref="E88:F88" si="31">SUM(E89:E91)</f>
        <v>8179488</v>
      </c>
      <c r="F88" s="109">
        <f t="shared" si="31"/>
        <v>4690000</v>
      </c>
      <c r="G88" s="109">
        <v>3940000</v>
      </c>
      <c r="H88" s="109">
        <v>5550000</v>
      </c>
      <c r="I88" s="110">
        <f t="shared" si="15"/>
        <v>57.338552241900722</v>
      </c>
      <c r="J88" s="110">
        <f t="shared" si="17"/>
        <v>84.008528784648178</v>
      </c>
      <c r="K88" s="111">
        <f t="shared" si="16"/>
        <v>140.86294416243655</v>
      </c>
      <c r="L88" s="96"/>
    </row>
    <row r="89" spans="1:12" ht="12" customHeight="1">
      <c r="A89" s="113">
        <v>421</v>
      </c>
      <c r="B89" s="114" t="s">
        <v>134</v>
      </c>
      <c r="C89" s="115">
        <v>945000</v>
      </c>
      <c r="D89" s="115">
        <v>875000</v>
      </c>
      <c r="E89" s="116">
        <v>7906488</v>
      </c>
      <c r="F89" s="116">
        <v>4360000</v>
      </c>
      <c r="G89" s="116"/>
      <c r="H89" s="116"/>
      <c r="I89" s="110">
        <f t="shared" si="15"/>
        <v>55.144585054704443</v>
      </c>
      <c r="J89" s="110">
        <f t="shared" si="17"/>
        <v>0</v>
      </c>
      <c r="K89" s="111">
        <v>0</v>
      </c>
    </row>
    <row r="90" spans="1:12" ht="12" customHeight="1">
      <c r="A90" s="113">
        <v>422</v>
      </c>
      <c r="B90" s="114" t="s">
        <v>135</v>
      </c>
      <c r="C90" s="115">
        <v>43000</v>
      </c>
      <c r="D90" s="115">
        <v>73000</v>
      </c>
      <c r="E90" s="116">
        <v>23000</v>
      </c>
      <c r="F90" s="116">
        <v>30000</v>
      </c>
      <c r="G90" s="116"/>
      <c r="H90" s="116"/>
      <c r="I90" s="110">
        <f t="shared" si="15"/>
        <v>130.43478260869566</v>
      </c>
      <c r="J90" s="110">
        <f t="shared" si="17"/>
        <v>0</v>
      </c>
      <c r="K90" s="111">
        <v>0</v>
      </c>
    </row>
    <row r="91" spans="1:12" ht="12" customHeight="1" thickBot="1">
      <c r="A91" s="122">
        <v>426</v>
      </c>
      <c r="B91" s="140" t="s">
        <v>136</v>
      </c>
      <c r="C91" s="124">
        <v>300000</v>
      </c>
      <c r="D91" s="124">
        <v>650000</v>
      </c>
      <c r="E91" s="125">
        <v>250000</v>
      </c>
      <c r="F91" s="125">
        <v>300000</v>
      </c>
      <c r="G91" s="125"/>
      <c r="H91" s="125"/>
      <c r="I91" s="126">
        <f t="shared" si="15"/>
        <v>120</v>
      </c>
      <c r="J91" s="126">
        <f t="shared" si="17"/>
        <v>0</v>
      </c>
      <c r="K91" s="357">
        <v>0</v>
      </c>
    </row>
    <row r="92" spans="1:12" ht="12" customHeight="1">
      <c r="A92" s="127"/>
      <c r="B92" s="128"/>
      <c r="C92" s="129"/>
      <c r="D92" s="129"/>
      <c r="E92" s="130"/>
      <c r="F92" s="130"/>
      <c r="G92" s="130"/>
      <c r="H92" s="130"/>
      <c r="I92" s="131"/>
      <c r="J92" s="131"/>
      <c r="K92" s="131"/>
    </row>
    <row r="93" spans="1:12" ht="12" customHeight="1">
      <c r="A93" s="127"/>
      <c r="B93" s="128"/>
      <c r="C93" s="129"/>
      <c r="D93" s="129"/>
      <c r="E93" s="130"/>
      <c r="F93" s="130"/>
      <c r="G93" s="130"/>
      <c r="H93" s="130"/>
    </row>
    <row r="94" spans="1:12" s="94" customFormat="1" ht="12" customHeight="1">
      <c r="A94" s="87"/>
      <c r="B94" s="87" t="s">
        <v>345</v>
      </c>
      <c r="C94" s="132"/>
      <c r="D94" s="132"/>
      <c r="E94" s="133"/>
      <c r="F94" s="133"/>
      <c r="G94" s="133"/>
      <c r="H94" s="133"/>
      <c r="I94" s="96"/>
      <c r="J94" s="96"/>
      <c r="K94" s="96"/>
      <c r="L94" s="96"/>
    </row>
    <row r="95" spans="1:12" ht="12" customHeight="1" thickBot="1">
      <c r="A95" s="92"/>
      <c r="B95" s="92"/>
      <c r="C95" s="129"/>
      <c r="D95" s="129"/>
      <c r="E95" s="130"/>
      <c r="F95" s="130"/>
      <c r="G95" s="130"/>
      <c r="H95" s="130"/>
    </row>
    <row r="96" spans="1:12" s="97" customFormat="1" ht="12" customHeight="1">
      <c r="A96" s="389" t="s">
        <v>332</v>
      </c>
      <c r="B96" s="391" t="s">
        <v>333</v>
      </c>
      <c r="C96" s="382" t="s">
        <v>364</v>
      </c>
      <c r="D96" s="382" t="s">
        <v>363</v>
      </c>
      <c r="E96" s="382" t="s">
        <v>316</v>
      </c>
      <c r="F96" s="382" t="s">
        <v>424</v>
      </c>
      <c r="G96" s="387" t="s">
        <v>425</v>
      </c>
      <c r="H96" s="387" t="s">
        <v>426</v>
      </c>
      <c r="I96" s="399" t="s">
        <v>476</v>
      </c>
      <c r="J96" s="400"/>
      <c r="K96" s="401"/>
    </row>
    <row r="97" spans="1:12" s="101" customFormat="1" ht="25.5" customHeight="1" thickBot="1">
      <c r="A97" s="390"/>
      <c r="B97" s="392"/>
      <c r="C97" s="397"/>
      <c r="D97" s="397"/>
      <c r="E97" s="397"/>
      <c r="F97" s="386"/>
      <c r="G97" s="388"/>
      <c r="H97" s="388"/>
      <c r="I97" s="337" t="s">
        <v>317</v>
      </c>
      <c r="J97" s="98" t="s">
        <v>474</v>
      </c>
      <c r="K97" s="99" t="s">
        <v>475</v>
      </c>
      <c r="L97" s="100"/>
    </row>
    <row r="98" spans="1:12" s="106" customFormat="1" ht="25.5" customHeight="1">
      <c r="A98" s="102"/>
      <c r="B98" s="103"/>
      <c r="C98" s="103" t="s">
        <v>318</v>
      </c>
      <c r="D98" s="103" t="s">
        <v>319</v>
      </c>
      <c r="E98" s="103" t="s">
        <v>320</v>
      </c>
      <c r="F98" s="103" t="s">
        <v>321</v>
      </c>
      <c r="G98" s="103">
        <v>6</v>
      </c>
      <c r="H98" s="103">
        <v>7</v>
      </c>
      <c r="I98" s="103">
        <v>8</v>
      </c>
      <c r="J98" s="193">
        <v>9</v>
      </c>
      <c r="K98" s="194">
        <v>10</v>
      </c>
      <c r="L98" s="105"/>
    </row>
    <row r="99" spans="1:12" s="94" customFormat="1" ht="12" customHeight="1">
      <c r="A99" s="107">
        <v>5</v>
      </c>
      <c r="B99" s="138" t="s">
        <v>25</v>
      </c>
      <c r="C99" s="109">
        <f>SUM(C100+C103)</f>
        <v>350000</v>
      </c>
      <c r="D99" s="109">
        <f t="shared" ref="D99:H99" si="32">SUM(D100+D103)</f>
        <v>350000</v>
      </c>
      <c r="E99" s="109">
        <f t="shared" si="32"/>
        <v>300000</v>
      </c>
      <c r="F99" s="109">
        <f t="shared" si="32"/>
        <v>300000</v>
      </c>
      <c r="G99" s="109">
        <f t="shared" si="32"/>
        <v>300000</v>
      </c>
      <c r="H99" s="109">
        <f t="shared" si="32"/>
        <v>0</v>
      </c>
      <c r="I99" s="359">
        <f>SUM(F99/E99*100)</f>
        <v>100</v>
      </c>
      <c r="J99" s="360">
        <f>SUM(G99/F99*100)</f>
        <v>100</v>
      </c>
      <c r="K99" s="197">
        <f>SUM(H99/G99*100)</f>
        <v>0</v>
      </c>
      <c r="L99" s="96"/>
    </row>
    <row r="100" spans="1:12" s="94" customFormat="1" ht="12" customHeight="1">
      <c r="A100" s="107">
        <v>54</v>
      </c>
      <c r="B100" s="121" t="s">
        <v>346</v>
      </c>
      <c r="C100" s="109">
        <f t="shared" ref="C100" si="33">SUM(C101+C102)</f>
        <v>350000</v>
      </c>
      <c r="D100" s="109">
        <f>SUM(D101+D102)</f>
        <v>350000</v>
      </c>
      <c r="E100" s="109">
        <v>300000</v>
      </c>
      <c r="F100" s="109">
        <f>SUM(F101)</f>
        <v>300000</v>
      </c>
      <c r="G100" s="109">
        <v>300000</v>
      </c>
      <c r="H100" s="109">
        <v>0</v>
      </c>
      <c r="I100" s="359">
        <f t="shared" ref="I100:I101" si="34">SUM(F100/E100*100)</f>
        <v>100</v>
      </c>
      <c r="J100" s="196">
        <f t="shared" ref="J100:J101" si="35">SUM(D100/C100*100)</f>
        <v>100</v>
      </c>
      <c r="K100" s="197">
        <f t="shared" ref="K100:K101" si="36">SUM(H100/G100*100)</f>
        <v>0</v>
      </c>
      <c r="L100" s="96"/>
    </row>
    <row r="101" spans="1:12" ht="13.5" customHeight="1">
      <c r="A101" s="113">
        <v>542</v>
      </c>
      <c r="B101" s="120" t="s">
        <v>347</v>
      </c>
      <c r="C101" s="115">
        <v>350000</v>
      </c>
      <c r="D101" s="115">
        <v>350000</v>
      </c>
      <c r="E101" s="116">
        <v>300000</v>
      </c>
      <c r="F101" s="116">
        <v>300000</v>
      </c>
      <c r="G101" s="116">
        <v>300000</v>
      </c>
      <c r="H101" s="116"/>
      <c r="I101" s="137">
        <f t="shared" si="34"/>
        <v>100</v>
      </c>
      <c r="J101" s="195">
        <f t="shared" si="35"/>
        <v>100</v>
      </c>
      <c r="K101" s="358">
        <f t="shared" si="36"/>
        <v>0</v>
      </c>
    </row>
    <row r="102" spans="1:12" ht="14.25" customHeight="1" thickBot="1">
      <c r="A102" s="122">
        <v>547</v>
      </c>
      <c r="B102" s="123" t="s">
        <v>348</v>
      </c>
      <c r="C102" s="124">
        <v>0</v>
      </c>
      <c r="D102" s="124">
        <v>0</v>
      </c>
      <c r="E102" s="125">
        <v>0</v>
      </c>
      <c r="F102" s="125">
        <v>0</v>
      </c>
      <c r="G102" s="125"/>
      <c r="H102" s="125"/>
      <c r="I102" s="139">
        <v>0</v>
      </c>
      <c r="J102" s="198">
        <v>0</v>
      </c>
      <c r="K102" s="199">
        <v>0</v>
      </c>
    </row>
    <row r="103" spans="1:12" s="94" customFormat="1" ht="51" hidden="1" customHeight="1">
      <c r="A103" s="134">
        <v>55</v>
      </c>
      <c r="B103" s="135" t="s">
        <v>349</v>
      </c>
      <c r="C103" s="136">
        <v>0</v>
      </c>
      <c r="D103" s="136">
        <v>0</v>
      </c>
      <c r="E103" s="136">
        <v>0</v>
      </c>
      <c r="F103" s="136">
        <v>0</v>
      </c>
      <c r="G103" s="132"/>
      <c r="H103" s="132"/>
      <c r="I103" s="96"/>
      <c r="J103" s="96"/>
      <c r="K103" s="96"/>
      <c r="L103" s="96"/>
    </row>
    <row r="104" spans="1:12" ht="51" hidden="1" customHeight="1" thickBot="1">
      <c r="A104" s="122">
        <v>552</v>
      </c>
      <c r="B104" s="140" t="s">
        <v>350</v>
      </c>
      <c r="C104" s="124">
        <v>0</v>
      </c>
      <c r="D104" s="124">
        <v>0</v>
      </c>
      <c r="E104" s="125">
        <v>0</v>
      </c>
      <c r="F104" s="125">
        <v>0</v>
      </c>
      <c r="G104" s="130"/>
      <c r="H104" s="130"/>
    </row>
    <row r="105" spans="1:12" ht="12" customHeight="1">
      <c r="A105" s="127"/>
      <c r="B105" s="141"/>
      <c r="C105" s="129"/>
      <c r="D105" s="129"/>
      <c r="E105" s="130"/>
      <c r="F105" s="130"/>
      <c r="G105" s="130"/>
      <c r="H105" s="130"/>
    </row>
    <row r="106" spans="1:12" s="94" customFormat="1" ht="12" customHeight="1">
      <c r="A106" s="87"/>
      <c r="B106" s="87" t="s">
        <v>351</v>
      </c>
      <c r="C106" s="142"/>
      <c r="D106" s="142"/>
      <c r="E106" s="143"/>
      <c r="F106" s="143"/>
      <c r="G106" s="143"/>
      <c r="H106" s="143"/>
      <c r="I106" s="96"/>
      <c r="J106" s="96"/>
      <c r="K106" s="96"/>
      <c r="L106" s="96"/>
    </row>
    <row r="107" spans="1:12" ht="12" customHeight="1" thickBot="1">
      <c r="A107" s="92"/>
      <c r="B107" s="144"/>
      <c r="C107" s="85"/>
      <c r="D107" s="85"/>
      <c r="E107" s="86"/>
      <c r="F107" s="86"/>
      <c r="G107" s="86"/>
      <c r="H107" s="86"/>
    </row>
    <row r="108" spans="1:12" s="97" customFormat="1" ht="12" customHeight="1" thickBot="1">
      <c r="A108" s="389" t="s">
        <v>332</v>
      </c>
      <c r="B108" s="391" t="s">
        <v>333</v>
      </c>
      <c r="C108" s="382" t="s">
        <v>364</v>
      </c>
      <c r="D108" s="382" t="s">
        <v>363</v>
      </c>
      <c r="E108" s="382" t="s">
        <v>316</v>
      </c>
      <c r="F108" s="382" t="s">
        <v>424</v>
      </c>
      <c r="G108" s="387" t="s">
        <v>425</v>
      </c>
      <c r="H108" s="387" t="s">
        <v>426</v>
      </c>
      <c r="I108" s="399" t="s">
        <v>476</v>
      </c>
      <c r="J108" s="400"/>
      <c r="K108" s="402"/>
    </row>
    <row r="109" spans="1:12" s="101" customFormat="1" ht="25.5" customHeight="1" thickBot="1">
      <c r="A109" s="395"/>
      <c r="B109" s="396"/>
      <c r="C109" s="397"/>
      <c r="D109" s="397"/>
      <c r="E109" s="397"/>
      <c r="F109" s="397"/>
      <c r="G109" s="398"/>
      <c r="H109" s="398"/>
      <c r="I109" s="338" t="s">
        <v>317</v>
      </c>
      <c r="J109" s="361" t="s">
        <v>474</v>
      </c>
      <c r="K109" s="362" t="s">
        <v>475</v>
      </c>
      <c r="L109" s="100"/>
    </row>
    <row r="110" spans="1:12" s="106" customFormat="1" ht="25.5" customHeight="1">
      <c r="A110" s="102"/>
      <c r="B110" s="103"/>
      <c r="C110" s="103" t="s">
        <v>318</v>
      </c>
      <c r="D110" s="103" t="s">
        <v>319</v>
      </c>
      <c r="E110" s="103" t="s">
        <v>320</v>
      </c>
      <c r="F110" s="103" t="s">
        <v>321</v>
      </c>
      <c r="G110" s="103">
        <v>6</v>
      </c>
      <c r="H110" s="103">
        <v>7</v>
      </c>
      <c r="I110" s="103">
        <v>8</v>
      </c>
      <c r="J110" s="193">
        <v>9</v>
      </c>
      <c r="K110" s="194">
        <v>10</v>
      </c>
      <c r="L110" s="105"/>
    </row>
    <row r="111" spans="1:12" s="94" customFormat="1" ht="12" customHeight="1">
      <c r="A111" s="107">
        <v>9</v>
      </c>
      <c r="B111" s="108" t="s">
        <v>352</v>
      </c>
      <c r="C111" s="109">
        <f t="shared" ref="C111:G111" si="37">SUM(C112)</f>
        <v>-535760</v>
      </c>
      <c r="D111" s="109">
        <f t="shared" si="37"/>
        <v>-535760</v>
      </c>
      <c r="E111" s="109">
        <f t="shared" si="37"/>
        <v>191103.44</v>
      </c>
      <c r="F111" s="109">
        <f t="shared" si="37"/>
        <v>666827</v>
      </c>
      <c r="G111" s="109">
        <f t="shared" si="37"/>
        <v>1178645</v>
      </c>
      <c r="H111" s="109"/>
      <c r="I111" s="110">
        <f>SUM(F111/E111*100)</f>
        <v>348.93511074421264</v>
      </c>
      <c r="J111" s="110">
        <f>SUM(G111/F111*100)</f>
        <v>176.75424060513447</v>
      </c>
      <c r="K111" s="111">
        <f>SUM(H111/G111*100)</f>
        <v>0</v>
      </c>
      <c r="L111" s="96"/>
    </row>
    <row r="112" spans="1:12" s="94" customFormat="1" ht="12" customHeight="1">
      <c r="A112" s="107">
        <v>92</v>
      </c>
      <c r="B112" s="108" t="s">
        <v>353</v>
      </c>
      <c r="C112" s="109">
        <f>SUM(C113:C113)</f>
        <v>-535760</v>
      </c>
      <c r="D112" s="109">
        <f>SUM(D113:D113)</f>
        <v>-535760</v>
      </c>
      <c r="E112" s="109">
        <f>SUM(E113:E113)</f>
        <v>191103.44</v>
      </c>
      <c r="F112" s="109">
        <f>SUM(F113:F113)</f>
        <v>666827</v>
      </c>
      <c r="G112" s="109">
        <f>SUM(G113:G113)</f>
        <v>1178645</v>
      </c>
      <c r="H112" s="109"/>
      <c r="I112" s="110">
        <f t="shared" ref="I112:I113" si="38">SUM(F112/E112*100)</f>
        <v>348.93511074421264</v>
      </c>
      <c r="J112" s="110">
        <f t="shared" ref="J112:J113" si="39">SUM(G112/F112*100)</f>
        <v>176.75424060513447</v>
      </c>
      <c r="K112" s="111">
        <f t="shared" ref="K112:K113" si="40">SUM(H112/G112*100)</f>
        <v>0</v>
      </c>
      <c r="L112" s="96"/>
    </row>
    <row r="113" spans="1:11" ht="12.75" customHeight="1" thickBot="1">
      <c r="A113" s="122">
        <v>922</v>
      </c>
      <c r="B113" s="140" t="s">
        <v>354</v>
      </c>
      <c r="C113" s="124">
        <v>-535760</v>
      </c>
      <c r="D113" s="124">
        <v>-535760</v>
      </c>
      <c r="E113" s="125">
        <v>191103.44</v>
      </c>
      <c r="F113" s="125">
        <v>666827</v>
      </c>
      <c r="G113" s="125">
        <v>1178645</v>
      </c>
      <c r="H113" s="125"/>
      <c r="I113" s="126">
        <f t="shared" si="38"/>
        <v>348.93511074421264</v>
      </c>
      <c r="J113" s="126">
        <f t="shared" si="39"/>
        <v>176.75424060513447</v>
      </c>
      <c r="K113" s="357">
        <f t="shared" si="40"/>
        <v>0</v>
      </c>
    </row>
    <row r="114" spans="1:11" ht="12" customHeight="1">
      <c r="C114" s="76" t="s">
        <v>355</v>
      </c>
    </row>
  </sheetData>
  <mergeCells count="45">
    <mergeCell ref="G108:G109"/>
    <mergeCell ref="H108:H109"/>
    <mergeCell ref="I44:K44"/>
    <mergeCell ref="I96:K96"/>
    <mergeCell ref="I108:K108"/>
    <mergeCell ref="G96:G97"/>
    <mergeCell ref="H96:H97"/>
    <mergeCell ref="F96:F97"/>
    <mergeCell ref="A108:A109"/>
    <mergeCell ref="B108:B109"/>
    <mergeCell ref="C108:C109"/>
    <mergeCell ref="D108:D109"/>
    <mergeCell ref="E108:E109"/>
    <mergeCell ref="F108:F109"/>
    <mergeCell ref="A96:A97"/>
    <mergeCell ref="B96:B97"/>
    <mergeCell ref="C96:C97"/>
    <mergeCell ref="D96:D97"/>
    <mergeCell ref="E96:E97"/>
    <mergeCell ref="F44:F45"/>
    <mergeCell ref="H44:H45"/>
    <mergeCell ref="G44:G45"/>
    <mergeCell ref="A26:B26"/>
    <mergeCell ref="A44:A45"/>
    <mergeCell ref="B44:B45"/>
    <mergeCell ref="C44:C45"/>
    <mergeCell ref="D44:D45"/>
    <mergeCell ref="E44:E45"/>
    <mergeCell ref="A38:I38"/>
    <mergeCell ref="A40:K40"/>
    <mergeCell ref="A1:K1"/>
    <mergeCell ref="A2:I2"/>
    <mergeCell ref="A4:K4"/>
    <mergeCell ref="C5:C6"/>
    <mergeCell ref="D5:D6"/>
    <mergeCell ref="E5:E6"/>
    <mergeCell ref="F5:F6"/>
    <mergeCell ref="G5:G6"/>
    <mergeCell ref="H5:H6"/>
    <mergeCell ref="I5:K5"/>
    <mergeCell ref="A8:B8"/>
    <mergeCell ref="A15:B15"/>
    <mergeCell ref="A19:B19"/>
    <mergeCell ref="A21:B21"/>
    <mergeCell ref="A23:B23"/>
  </mergeCells>
  <pageMargins left="0.59055118110236227" right="0.31496062992125984" top="0.39370078740157483" bottom="0.35433070866141736" header="0.31496062992125984" footer="0.31496062992125984"/>
  <pageSetup paperSize="9" orientation="landscape" copies="2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AV45"/>
  <sheetViews>
    <sheetView tabSelected="1" topLeftCell="A13" workbookViewId="0">
      <selection activeCell="A2" sqref="A2"/>
    </sheetView>
  </sheetViews>
  <sheetFormatPr defaultColWidth="9.109375" defaultRowHeight="14.4"/>
  <cols>
    <col min="1" max="1" width="77.6640625" style="307" customWidth="1"/>
    <col min="2" max="2" width="37.33203125" style="307" hidden="1" customWidth="1"/>
    <col min="3" max="3" width="24.33203125" style="308" hidden="1" customWidth="1"/>
    <col min="4" max="4" width="19.6640625" style="308" customWidth="1"/>
    <col min="5" max="5" width="1.5546875" style="308" hidden="1" customWidth="1"/>
    <col min="6" max="6" width="19.6640625" style="308" customWidth="1"/>
    <col min="7" max="7" width="9.109375" style="307"/>
    <col min="8" max="8" width="15.44140625" style="307" bestFit="1" customWidth="1"/>
    <col min="9" max="9" width="9.109375" style="307"/>
    <col min="10" max="10" width="12.5546875" style="307" bestFit="1" customWidth="1"/>
    <col min="11" max="16384" width="9.109375" style="307"/>
  </cols>
  <sheetData>
    <row r="1" spans="1:48" s="302" customFormat="1" ht="23.4" customHeight="1">
      <c r="A1" s="403" t="s">
        <v>0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</row>
    <row r="2" spans="1:48" s="306" customFormat="1" ht="34.200000000000003" customHeight="1">
      <c r="A2" s="303" t="s">
        <v>477</v>
      </c>
      <c r="B2" s="303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05"/>
      <c r="AI2" s="305"/>
      <c r="AJ2" s="305"/>
      <c r="AK2" s="305"/>
      <c r="AL2" s="305"/>
      <c r="AM2" s="305"/>
      <c r="AN2" s="305"/>
      <c r="AO2" s="305"/>
      <c r="AP2" s="305"/>
      <c r="AQ2" s="305"/>
      <c r="AR2" s="305"/>
      <c r="AS2" s="305"/>
      <c r="AT2" s="305"/>
      <c r="AU2" s="305"/>
      <c r="AV2" s="305"/>
    </row>
    <row r="3" spans="1:48" ht="15" thickBot="1"/>
    <row r="4" spans="1:48" ht="39" customHeight="1">
      <c r="A4" s="309" t="s">
        <v>432</v>
      </c>
      <c r="B4" s="310" t="s">
        <v>433</v>
      </c>
      <c r="C4" s="311" t="s">
        <v>434</v>
      </c>
      <c r="D4" s="311" t="s">
        <v>435</v>
      </c>
      <c r="E4" s="311" t="s">
        <v>436</v>
      </c>
      <c r="F4" s="311" t="s">
        <v>424</v>
      </c>
    </row>
    <row r="5" spans="1:48" ht="15" thickBot="1">
      <c r="A5" s="312" t="s">
        <v>437</v>
      </c>
      <c r="B5" s="313"/>
      <c r="C5" s="314" t="s">
        <v>438</v>
      </c>
      <c r="D5" s="314" t="s">
        <v>318</v>
      </c>
      <c r="E5" s="314" t="s">
        <v>319</v>
      </c>
      <c r="F5" s="314" t="s">
        <v>318</v>
      </c>
    </row>
    <row r="6" spans="1:48" ht="15" thickBot="1">
      <c r="A6" s="315" t="s">
        <v>439</v>
      </c>
      <c r="B6" s="316"/>
      <c r="C6" s="317">
        <v>1307311875.9300001</v>
      </c>
      <c r="D6" s="317">
        <f>SUM(D7+D9+D11+D13+D16+D18+D21)</f>
        <v>12939994.440000001</v>
      </c>
      <c r="E6" s="317" t="e">
        <f>SUM(E7+E9+E11+E13+E16+E18+E21)</f>
        <v>#REF!</v>
      </c>
      <c r="F6" s="317">
        <f>SUM(F7+F9+F11+F13+F16+F18+F21)</f>
        <v>10027000</v>
      </c>
      <c r="H6" s="308"/>
    </row>
    <row r="7" spans="1:48">
      <c r="A7" s="318" t="s">
        <v>440</v>
      </c>
      <c r="B7" s="319"/>
      <c r="C7" s="320">
        <v>92977207.030000001</v>
      </c>
      <c r="D7" s="320">
        <f>SUM(D8)</f>
        <v>4450000</v>
      </c>
      <c r="E7" s="320">
        <f>SUM(E8)</f>
        <v>92977207.030000001</v>
      </c>
      <c r="F7" s="320">
        <f>SUM(F8)</f>
        <v>1662500</v>
      </c>
      <c r="H7" s="308"/>
    </row>
    <row r="8" spans="1:48">
      <c r="A8" s="321" t="s">
        <v>441</v>
      </c>
      <c r="B8" s="322"/>
      <c r="C8" s="323">
        <v>92977207.030000001</v>
      </c>
      <c r="D8" s="323">
        <v>4450000</v>
      </c>
      <c r="E8" s="323">
        <v>92977207.030000001</v>
      </c>
      <c r="F8" s="323">
        <v>1662500</v>
      </c>
    </row>
    <row r="9" spans="1:48">
      <c r="A9" s="321" t="s">
        <v>442</v>
      </c>
      <c r="B9" s="322"/>
      <c r="C9" s="323">
        <v>32618453</v>
      </c>
      <c r="D9" s="323">
        <f>SUM(D10)</f>
        <v>75000</v>
      </c>
      <c r="E9" s="323">
        <f>SUM(E10)</f>
        <v>17636869</v>
      </c>
      <c r="F9" s="323">
        <f>SUM(F10:F10)</f>
        <v>85000</v>
      </c>
      <c r="H9" s="308"/>
    </row>
    <row r="10" spans="1:48">
      <c r="A10" s="321" t="s">
        <v>443</v>
      </c>
      <c r="B10" s="322"/>
      <c r="C10" s="323">
        <v>17636869</v>
      </c>
      <c r="D10" s="323">
        <v>75000</v>
      </c>
      <c r="E10" s="323">
        <v>17636869</v>
      </c>
      <c r="F10" s="323">
        <v>85000</v>
      </c>
      <c r="H10" s="308"/>
    </row>
    <row r="11" spans="1:48">
      <c r="A11" s="321" t="s">
        <v>444</v>
      </c>
      <c r="B11" s="322"/>
      <c r="C11" s="323">
        <v>592687818</v>
      </c>
      <c r="D11" s="323">
        <f>SUM(D12)</f>
        <v>916500</v>
      </c>
      <c r="E11" s="323">
        <v>592687818</v>
      </c>
      <c r="F11" s="323">
        <f>SUM(F12:F12)</f>
        <v>716500</v>
      </c>
    </row>
    <row r="12" spans="1:48">
      <c r="A12" s="321" t="s">
        <v>445</v>
      </c>
      <c r="B12" s="322"/>
      <c r="C12" s="323">
        <v>15981928</v>
      </c>
      <c r="D12" s="323">
        <v>916500</v>
      </c>
      <c r="E12" s="323" t="e">
        <f>SUM(E11-#REF!)</f>
        <v>#REF!</v>
      </c>
      <c r="F12" s="323">
        <v>716500</v>
      </c>
    </row>
    <row r="13" spans="1:48">
      <c r="A13" s="321" t="s">
        <v>446</v>
      </c>
      <c r="B13" s="322"/>
      <c r="C13" s="323">
        <v>512551630.15999997</v>
      </c>
      <c r="D13" s="323">
        <f>SUM(D14:D15)</f>
        <v>7498494.4400000004</v>
      </c>
      <c r="E13" s="323" t="e">
        <f>SUM(E14+E15+#REF!+#REF!)</f>
        <v>#REF!</v>
      </c>
      <c r="F13" s="323">
        <f>SUM(F14:F15)</f>
        <v>7563000</v>
      </c>
    </row>
    <row r="14" spans="1:48">
      <c r="A14" s="321" t="s">
        <v>447</v>
      </c>
      <c r="B14" s="322"/>
      <c r="C14" s="323">
        <v>57784087.759999998</v>
      </c>
      <c r="D14" s="323">
        <v>202750</v>
      </c>
      <c r="E14" s="323">
        <v>57784087.759999998</v>
      </c>
      <c r="F14" s="323">
        <v>755000</v>
      </c>
    </row>
    <row r="15" spans="1:48">
      <c r="A15" s="321" t="s">
        <v>448</v>
      </c>
      <c r="B15" s="322"/>
      <c r="C15" s="323">
        <v>123882272</v>
      </c>
      <c r="D15" s="323">
        <v>7295744.4400000004</v>
      </c>
      <c r="E15" s="323">
        <v>123882272</v>
      </c>
      <c r="F15" s="323">
        <v>6808000</v>
      </c>
      <c r="H15" s="308"/>
      <c r="J15" s="308"/>
    </row>
    <row r="16" spans="1:48">
      <c r="A16" s="321" t="s">
        <v>449</v>
      </c>
      <c r="B16" s="322"/>
      <c r="C16" s="323">
        <v>69484390.25</v>
      </c>
      <c r="D16" s="323">
        <f>SUM(D17:D17)</f>
        <v>0</v>
      </c>
      <c r="E16" s="323">
        <f>SUM(E17:E17)</f>
        <v>68336134.25</v>
      </c>
      <c r="F16" s="323">
        <f>SUM(F17:F17)</f>
        <v>0</v>
      </c>
    </row>
    <row r="17" spans="1:8">
      <c r="A17" s="321" t="s">
        <v>450</v>
      </c>
      <c r="B17" s="322"/>
      <c r="C17" s="323">
        <v>68336134.25</v>
      </c>
      <c r="D17" s="323">
        <v>0</v>
      </c>
      <c r="E17" s="323">
        <v>68336134.25</v>
      </c>
      <c r="F17" s="323">
        <v>0</v>
      </c>
    </row>
    <row r="18" spans="1:8">
      <c r="A18" s="321" t="s">
        <v>451</v>
      </c>
      <c r="B18" s="322"/>
      <c r="C18" s="323">
        <v>187623</v>
      </c>
      <c r="D18" s="323">
        <f>SUM(D19:D20)</f>
        <v>0</v>
      </c>
      <c r="E18" s="323">
        <f>SUM(E19:E20)</f>
        <v>187623</v>
      </c>
      <c r="F18" s="323">
        <f>SUM(F19:F20)</f>
        <v>0</v>
      </c>
    </row>
    <row r="19" spans="1:8">
      <c r="A19" s="321" t="s">
        <v>452</v>
      </c>
      <c r="B19" s="322"/>
      <c r="C19" s="323">
        <v>14538</v>
      </c>
      <c r="D19" s="323">
        <v>0</v>
      </c>
      <c r="E19" s="323">
        <v>14538</v>
      </c>
      <c r="F19" s="323">
        <v>0</v>
      </c>
    </row>
    <row r="20" spans="1:8">
      <c r="A20" s="321" t="s">
        <v>453</v>
      </c>
      <c r="B20" s="322"/>
      <c r="C20" s="323">
        <v>173085</v>
      </c>
      <c r="D20" s="323"/>
      <c r="E20" s="323">
        <v>173085</v>
      </c>
      <c r="F20" s="323"/>
    </row>
    <row r="21" spans="1:8">
      <c r="A21" s="321" t="s">
        <v>454</v>
      </c>
      <c r="B21" s="322"/>
      <c r="C21" s="323">
        <v>6804754.4900000002</v>
      </c>
      <c r="D21" s="323">
        <f>SUM(D22)</f>
        <v>0</v>
      </c>
      <c r="E21" s="323">
        <f>SUM(E22)</f>
        <v>6804754.4900000002</v>
      </c>
      <c r="F21" s="323">
        <f>SUM(F22)</f>
        <v>0</v>
      </c>
    </row>
    <row r="22" spans="1:8" ht="15" thickBot="1">
      <c r="A22" s="324" t="s">
        <v>455</v>
      </c>
      <c r="B22" s="325"/>
      <c r="C22" s="326">
        <v>6804754.4900000002</v>
      </c>
      <c r="D22" s="326"/>
      <c r="E22" s="326">
        <v>6804754.4900000002</v>
      </c>
      <c r="F22" s="326"/>
    </row>
    <row r="23" spans="1:8">
      <c r="A23" s="327"/>
      <c r="B23" s="327"/>
      <c r="C23" s="328"/>
      <c r="D23" s="328"/>
      <c r="E23" s="328"/>
      <c r="F23" s="328"/>
    </row>
    <row r="24" spans="1:8">
      <c r="A24" s="327"/>
      <c r="B24" s="327"/>
      <c r="C24" s="328"/>
      <c r="D24" s="328"/>
      <c r="E24" s="328"/>
      <c r="F24" s="328"/>
    </row>
    <row r="25" spans="1:8" ht="15" thickBot="1">
      <c r="A25" s="329" t="s">
        <v>456</v>
      </c>
      <c r="B25" s="329"/>
      <c r="C25" s="330"/>
      <c r="D25" s="330" t="s">
        <v>456</v>
      </c>
      <c r="E25" s="330" t="s">
        <v>456</v>
      </c>
      <c r="F25" s="330" t="s">
        <v>456</v>
      </c>
    </row>
    <row r="26" spans="1:8" ht="15" thickBot="1">
      <c r="A26" s="341" t="s">
        <v>457</v>
      </c>
      <c r="B26" s="342"/>
      <c r="C26" s="343">
        <f>SUM(C27+C29+C31+C33+C37+C39+C42)</f>
        <v>1250862420.4400001</v>
      </c>
      <c r="D26" s="343">
        <f>SUM(D27+D29+D31+D33+D37+D39+D42)</f>
        <v>12939994.440000001</v>
      </c>
      <c r="E26" s="343">
        <f ca="1">SUM(E27+E29+E31+E33+E37+E39+E42)</f>
        <v>1307453375.53</v>
      </c>
      <c r="F26" s="343">
        <f>SUM(F27+F29+F31+F33+F37+F39+F42+F44)</f>
        <v>10027000</v>
      </c>
    </row>
    <row r="27" spans="1:8">
      <c r="A27" s="346" t="s">
        <v>440</v>
      </c>
      <c r="B27" s="347"/>
      <c r="C27" s="348">
        <f>SUM(C28)</f>
        <v>105870462.54000001</v>
      </c>
      <c r="D27" s="348">
        <f>SUM(D28)</f>
        <v>4450000</v>
      </c>
      <c r="E27" s="348">
        <f t="shared" ref="E27:F27" si="0">SUM(E28)</f>
        <v>92977207.030000001</v>
      </c>
      <c r="F27" s="349">
        <f t="shared" si="0"/>
        <v>1662500</v>
      </c>
      <c r="H27" s="308"/>
    </row>
    <row r="28" spans="1:8">
      <c r="A28" s="321" t="s">
        <v>441</v>
      </c>
      <c r="B28" s="344"/>
      <c r="C28" s="323">
        <v>105870462.54000001</v>
      </c>
      <c r="D28" s="323">
        <v>4450000</v>
      </c>
      <c r="E28" s="323">
        <v>92977207.030000001</v>
      </c>
      <c r="F28" s="350">
        <v>1662500</v>
      </c>
      <c r="G28" s="308"/>
    </row>
    <row r="29" spans="1:8">
      <c r="A29" s="321" t="s">
        <v>442</v>
      </c>
      <c r="B29" s="344"/>
      <c r="C29" s="323">
        <f>SUM(C30)</f>
        <v>42591403</v>
      </c>
      <c r="D29" s="323">
        <f>SUM(D30:D30)</f>
        <v>75000</v>
      </c>
      <c r="E29" s="323">
        <f ca="1">SUM(E30:E30)</f>
        <v>38794487</v>
      </c>
      <c r="F29" s="350">
        <f>SUM(F30:F30)</f>
        <v>85000</v>
      </c>
      <c r="H29" s="308"/>
    </row>
    <row r="30" spans="1:8">
      <c r="A30" s="321" t="s">
        <v>443</v>
      </c>
      <c r="B30" s="344"/>
      <c r="C30" s="323">
        <v>42591403</v>
      </c>
      <c r="D30" s="323">
        <v>75000</v>
      </c>
      <c r="E30" s="323">
        <f ca="1">SUM(E29-#REF!)</f>
        <v>600000</v>
      </c>
      <c r="F30" s="350">
        <v>85000</v>
      </c>
    </row>
    <row r="31" spans="1:8">
      <c r="A31" s="321" t="s">
        <v>444</v>
      </c>
      <c r="B31" s="344"/>
      <c r="C31" s="323">
        <f>SUM(C32)</f>
        <v>512616657</v>
      </c>
      <c r="D31" s="323">
        <f>SUM(D32:D32)</f>
        <v>916500</v>
      </c>
      <c r="E31" s="323">
        <v>592687818</v>
      </c>
      <c r="F31" s="350">
        <f>SUM(F32:F32)</f>
        <v>716500</v>
      </c>
    </row>
    <row r="32" spans="1:8">
      <c r="A32" s="321" t="s">
        <v>445</v>
      </c>
      <c r="B32" s="344"/>
      <c r="C32" s="323">
        <v>512616657</v>
      </c>
      <c r="D32" s="323">
        <v>916500</v>
      </c>
      <c r="E32" s="323">
        <v>93774161</v>
      </c>
      <c r="F32" s="350">
        <v>716500</v>
      </c>
    </row>
    <row r="33" spans="1:7">
      <c r="A33" s="321" t="s">
        <v>446</v>
      </c>
      <c r="B33" s="344"/>
      <c r="C33" s="323">
        <f>SUM(C34:C35)</f>
        <v>511507130.16000003</v>
      </c>
      <c r="D33" s="323">
        <f>SUM(D34:D35)</f>
        <v>7498494.4400000004</v>
      </c>
      <c r="E33" s="323" t="e">
        <f>SUM(E34+E35+#REF!)</f>
        <v>#REF!</v>
      </c>
      <c r="F33" s="350">
        <f>SUM(F34:F36)</f>
        <v>6896173</v>
      </c>
    </row>
    <row r="34" spans="1:7">
      <c r="A34" s="321" t="s">
        <v>447</v>
      </c>
      <c r="B34" s="344"/>
      <c r="C34" s="323">
        <v>388810858.16000003</v>
      </c>
      <c r="D34" s="323">
        <v>202750</v>
      </c>
      <c r="E34" s="323">
        <v>57784087.759999998</v>
      </c>
      <c r="F34" s="350">
        <v>6896173</v>
      </c>
      <c r="G34" s="308"/>
    </row>
    <row r="35" spans="1:7">
      <c r="A35" s="321" t="s">
        <v>448</v>
      </c>
      <c r="B35" s="344"/>
      <c r="C35" s="323">
        <v>122696272</v>
      </c>
      <c r="D35" s="323">
        <v>7295744.4400000004</v>
      </c>
      <c r="E35" s="323">
        <v>123882272</v>
      </c>
      <c r="F35" s="350">
        <v>0</v>
      </c>
    </row>
    <row r="36" spans="1:7" s="333" customFormat="1" hidden="1">
      <c r="A36" s="331" t="s">
        <v>458</v>
      </c>
      <c r="B36" s="345"/>
      <c r="C36" s="332">
        <v>8650134.9499999993</v>
      </c>
      <c r="D36" s="332">
        <v>0</v>
      </c>
      <c r="E36" s="332">
        <v>331026770</v>
      </c>
      <c r="F36" s="351"/>
    </row>
    <row r="37" spans="1:7">
      <c r="A37" s="321" t="s">
        <v>449</v>
      </c>
      <c r="B37" s="344"/>
      <c r="C37" s="323">
        <f>SUM(C38)</f>
        <v>71284390.25</v>
      </c>
      <c r="D37" s="323">
        <f>SUM(D38:D38)</f>
        <v>0</v>
      </c>
      <c r="E37" s="323">
        <v>69484390.25</v>
      </c>
      <c r="F37" s="350">
        <f>SUM(F38:F38)</f>
        <v>0</v>
      </c>
    </row>
    <row r="38" spans="1:7">
      <c r="A38" s="321" t="s">
        <v>450</v>
      </c>
      <c r="B38" s="344"/>
      <c r="C38" s="323">
        <v>71284390.25</v>
      </c>
      <c r="D38" s="323">
        <v>0</v>
      </c>
      <c r="E38" s="323">
        <v>67424106.25</v>
      </c>
      <c r="F38" s="350">
        <v>0</v>
      </c>
    </row>
    <row r="39" spans="1:7">
      <c r="A39" s="321" t="s">
        <v>451</v>
      </c>
      <c r="B39" s="344"/>
      <c r="C39" s="323">
        <f>SUM(C41)</f>
        <v>187623</v>
      </c>
      <c r="D39" s="323">
        <v>0</v>
      </c>
      <c r="E39" s="323">
        <v>187623</v>
      </c>
      <c r="F39" s="350">
        <f>SUM(F40:F41)</f>
        <v>0</v>
      </c>
    </row>
    <row r="40" spans="1:7">
      <c r="A40" s="321" t="s">
        <v>459</v>
      </c>
      <c r="B40" s="344"/>
      <c r="C40" s="323">
        <v>173085</v>
      </c>
      <c r="D40" s="323">
        <v>0</v>
      </c>
      <c r="E40" s="323">
        <v>173085</v>
      </c>
      <c r="F40" s="350">
        <v>0</v>
      </c>
    </row>
    <row r="41" spans="1:7">
      <c r="A41" s="321" t="s">
        <v>460</v>
      </c>
      <c r="B41" s="344"/>
      <c r="C41" s="323">
        <v>187623</v>
      </c>
      <c r="D41" s="323">
        <v>0</v>
      </c>
      <c r="E41" s="323">
        <v>187623</v>
      </c>
      <c r="F41" s="350">
        <v>0</v>
      </c>
    </row>
    <row r="42" spans="1:7">
      <c r="A42" s="321" t="s">
        <v>454</v>
      </c>
      <c r="B42" s="344"/>
      <c r="C42" s="323">
        <f>SUM(C43)</f>
        <v>6804754.4900000002</v>
      </c>
      <c r="D42" s="323">
        <f>SUM(D43)</f>
        <v>0</v>
      </c>
      <c r="E42" s="323">
        <f>SUM(E43)</f>
        <v>6804754.4900000002</v>
      </c>
      <c r="F42" s="350">
        <f>SUM(F43)</f>
        <v>0</v>
      </c>
    </row>
    <row r="43" spans="1:7">
      <c r="A43" s="321" t="s">
        <v>455</v>
      </c>
      <c r="B43" s="344"/>
      <c r="C43" s="323">
        <v>6804754.4900000002</v>
      </c>
      <c r="D43" s="323">
        <v>0</v>
      </c>
      <c r="E43" s="323">
        <v>6804754.4900000002</v>
      </c>
      <c r="F43" s="350">
        <v>0</v>
      </c>
    </row>
    <row r="44" spans="1:7">
      <c r="A44" s="321" t="s">
        <v>468</v>
      </c>
      <c r="B44" s="344"/>
      <c r="C44" s="323"/>
      <c r="D44" s="323">
        <f>SUM(D45)</f>
        <v>191103.44</v>
      </c>
      <c r="E44" s="323"/>
      <c r="F44" s="350">
        <f>SUM(F45)</f>
        <v>666827</v>
      </c>
    </row>
    <row r="45" spans="1:7" ht="15" thickBot="1">
      <c r="A45" s="355" t="s">
        <v>469</v>
      </c>
      <c r="B45" s="352"/>
      <c r="C45" s="353" t="s">
        <v>456</v>
      </c>
      <c r="D45" s="364">
        <v>191103.44</v>
      </c>
      <c r="E45" s="353" t="s">
        <v>456</v>
      </c>
      <c r="F45" s="354">
        <v>666827</v>
      </c>
    </row>
  </sheetData>
  <mergeCells count="1">
    <mergeCell ref="A1:AV1"/>
  </mergeCells>
  <conditionalFormatting sqref="T1:T2 BN1:BN2">
    <cfRule type="cellIs" dxfId="0" priority="1" operator="lessThan">
      <formula>0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87"/>
  <sheetViews>
    <sheetView topLeftCell="A45" workbookViewId="0">
      <selection activeCell="G73" sqref="G73"/>
    </sheetView>
  </sheetViews>
  <sheetFormatPr defaultRowHeight="13.2"/>
  <cols>
    <col min="2" max="3" width="11.6640625" style="178" bestFit="1" customWidth="1"/>
    <col min="4" max="4" width="12.6640625" style="178" bestFit="1" customWidth="1"/>
    <col min="5" max="6" width="11.6640625" style="178" bestFit="1" customWidth="1"/>
  </cols>
  <sheetData>
    <row r="1" spans="1:6">
      <c r="A1">
        <v>6</v>
      </c>
      <c r="B1" s="178">
        <v>5592800</v>
      </c>
      <c r="C1" s="178">
        <v>5929800</v>
      </c>
      <c r="D1" s="178">
        <v>12539994.439999999</v>
      </c>
      <c r="E1" s="178">
        <v>6200000</v>
      </c>
      <c r="F1" s="178">
        <v>6230000</v>
      </c>
    </row>
    <row r="2" spans="1:6">
      <c r="A2">
        <v>7</v>
      </c>
      <c r="B2" s="178">
        <v>640000</v>
      </c>
      <c r="C2" s="178">
        <v>400000</v>
      </c>
      <c r="D2" s="178">
        <v>400000</v>
      </c>
      <c r="E2" s="178">
        <v>420000</v>
      </c>
      <c r="F2" s="178">
        <v>426000</v>
      </c>
    </row>
    <row r="3" spans="1:6">
      <c r="A3">
        <v>61</v>
      </c>
      <c r="B3" s="178">
        <v>1349300</v>
      </c>
      <c r="C3" s="178">
        <v>3980000</v>
      </c>
      <c r="D3" s="178">
        <v>4436000</v>
      </c>
      <c r="E3" s="178">
        <v>4200000</v>
      </c>
      <c r="F3" s="178">
        <v>4210000</v>
      </c>
    </row>
    <row r="4" spans="1:6">
      <c r="A4">
        <v>63</v>
      </c>
      <c r="B4" s="178">
        <v>3541000</v>
      </c>
      <c r="C4" s="178">
        <v>1314300</v>
      </c>
      <c r="D4" s="178">
        <v>7498494.4399999995</v>
      </c>
      <c r="E4" s="178">
        <v>1350000</v>
      </c>
      <c r="F4" s="178">
        <v>1350000</v>
      </c>
    </row>
    <row r="5" spans="1:6">
      <c r="A5">
        <v>64</v>
      </c>
      <c r="B5" s="178">
        <v>446000</v>
      </c>
      <c r="C5" s="178">
        <v>391000</v>
      </c>
      <c r="D5" s="178">
        <v>331000</v>
      </c>
      <c r="E5" s="178">
        <v>400000</v>
      </c>
      <c r="F5" s="178">
        <v>420000</v>
      </c>
    </row>
    <row r="6" spans="1:6">
      <c r="A6">
        <v>65</v>
      </c>
      <c r="B6" s="178">
        <v>256500</v>
      </c>
      <c r="C6" s="178">
        <v>244500</v>
      </c>
      <c r="D6" s="178">
        <v>274500</v>
      </c>
      <c r="E6" s="178">
        <v>250000</v>
      </c>
      <c r="F6" s="178">
        <v>250000</v>
      </c>
    </row>
    <row r="7" spans="1:6">
      <c r="A7">
        <v>71</v>
      </c>
      <c r="B7" s="178">
        <v>640000</v>
      </c>
      <c r="C7" s="178">
        <v>400000</v>
      </c>
      <c r="D7" s="178">
        <v>400000</v>
      </c>
      <c r="E7" s="178">
        <v>0</v>
      </c>
      <c r="F7" s="178">
        <v>0</v>
      </c>
    </row>
    <row r="8" spans="1:6">
      <c r="A8">
        <v>72</v>
      </c>
      <c r="B8" s="178">
        <v>0</v>
      </c>
      <c r="D8" s="178">
        <v>0</v>
      </c>
      <c r="E8" s="178">
        <v>0</v>
      </c>
      <c r="F8" s="178">
        <v>169800</v>
      </c>
    </row>
    <row r="9" spans="1:6">
      <c r="A9">
        <v>611</v>
      </c>
      <c r="B9" s="178">
        <v>1144300</v>
      </c>
      <c r="C9" s="178">
        <v>3795000</v>
      </c>
      <c r="D9" s="178">
        <v>4271000</v>
      </c>
    </row>
    <row r="10" spans="1:6">
      <c r="A10">
        <v>613</v>
      </c>
      <c r="B10" s="178">
        <v>170000</v>
      </c>
      <c r="C10" s="178">
        <v>150000</v>
      </c>
      <c r="D10" s="178">
        <v>140000</v>
      </c>
    </row>
    <row r="11" spans="1:6">
      <c r="A11">
        <v>614</v>
      </c>
      <c r="B11" s="178">
        <v>35000</v>
      </c>
      <c r="C11" s="178">
        <v>35000</v>
      </c>
      <c r="D11" s="178">
        <v>25000</v>
      </c>
    </row>
    <row r="12" spans="1:6">
      <c r="A12">
        <v>632</v>
      </c>
      <c r="B12" s="178">
        <v>1188000</v>
      </c>
      <c r="C12" s="178">
        <v>969300</v>
      </c>
      <c r="D12" s="178">
        <v>202750</v>
      </c>
    </row>
    <row r="13" spans="1:6">
      <c r="A13">
        <v>633</v>
      </c>
      <c r="B13" s="178">
        <v>2135000</v>
      </c>
      <c r="C13" s="178">
        <v>127000</v>
      </c>
      <c r="D13" s="178">
        <v>6882744.4399999995</v>
      </c>
    </row>
    <row r="14" spans="1:6">
      <c r="A14">
        <v>634</v>
      </c>
      <c r="B14" s="178">
        <v>218000</v>
      </c>
      <c r="C14" s="178">
        <v>218000</v>
      </c>
      <c r="D14" s="178">
        <v>413000</v>
      </c>
    </row>
    <row r="15" spans="1:6">
      <c r="A15">
        <v>641</v>
      </c>
      <c r="B15" s="178">
        <v>1000</v>
      </c>
      <c r="C15" s="178">
        <v>1000</v>
      </c>
      <c r="D15" s="178">
        <v>1000</v>
      </c>
    </row>
    <row r="16" spans="1:6">
      <c r="A16">
        <v>642</v>
      </c>
      <c r="B16" s="178">
        <v>445000</v>
      </c>
      <c r="C16" s="178">
        <v>390000</v>
      </c>
      <c r="D16" s="178">
        <v>330000</v>
      </c>
    </row>
    <row r="17" spans="1:4">
      <c r="A17">
        <v>651</v>
      </c>
      <c r="B17" s="178">
        <v>25000</v>
      </c>
      <c r="C17" s="178">
        <v>13000</v>
      </c>
      <c r="D17" s="178">
        <v>13000</v>
      </c>
    </row>
    <row r="18" spans="1:4">
      <c r="A18">
        <v>652</v>
      </c>
      <c r="B18" s="178">
        <v>61500</v>
      </c>
      <c r="C18" s="178">
        <v>31500</v>
      </c>
      <c r="D18" s="178">
        <v>41500</v>
      </c>
    </row>
    <row r="19" spans="1:4">
      <c r="A19">
        <v>653</v>
      </c>
      <c r="B19" s="178">
        <v>170000</v>
      </c>
      <c r="C19" s="178">
        <v>200000</v>
      </c>
      <c r="D19" s="178">
        <v>220000</v>
      </c>
    </row>
    <row r="20" spans="1:4">
      <c r="A20">
        <v>711</v>
      </c>
      <c r="B20" s="178">
        <v>640000</v>
      </c>
      <c r="C20" s="178">
        <v>400000</v>
      </c>
      <c r="D20" s="178">
        <v>400000</v>
      </c>
    </row>
    <row r="21" spans="1:4">
      <c r="A21">
        <v>721</v>
      </c>
      <c r="B21" s="178">
        <v>0</v>
      </c>
      <c r="D21" s="178">
        <v>0</v>
      </c>
    </row>
    <row r="22" spans="1:4">
      <c r="A22">
        <v>6111</v>
      </c>
      <c r="B22" s="178">
        <v>1024300</v>
      </c>
      <c r="C22" s="178">
        <v>3650000</v>
      </c>
      <c r="D22" s="178">
        <v>4131000</v>
      </c>
    </row>
    <row r="23" spans="1:4">
      <c r="A23">
        <v>6112</v>
      </c>
      <c r="B23" s="178">
        <v>100000</v>
      </c>
      <c r="C23" s="178">
        <v>120000</v>
      </c>
      <c r="D23" s="178">
        <v>115000</v>
      </c>
    </row>
    <row r="24" spans="1:4">
      <c r="A24">
        <v>6113</v>
      </c>
      <c r="B24" s="178">
        <v>15000</v>
      </c>
      <c r="C24" s="178">
        <v>20000</v>
      </c>
      <c r="D24" s="178">
        <v>20000</v>
      </c>
    </row>
    <row r="25" spans="1:4" ht="10.5" customHeight="1">
      <c r="A25">
        <v>6114</v>
      </c>
      <c r="B25" s="178">
        <v>5000</v>
      </c>
      <c r="C25" s="178">
        <v>5000</v>
      </c>
      <c r="D25" s="178">
        <v>5000</v>
      </c>
    </row>
    <row r="26" spans="1:4" ht="10.5" customHeight="1">
      <c r="A26">
        <v>6134</v>
      </c>
      <c r="B26" s="178">
        <v>170000</v>
      </c>
      <c r="C26" s="178">
        <v>150000</v>
      </c>
      <c r="D26" s="178">
        <v>140000</v>
      </c>
    </row>
    <row r="27" spans="1:4" ht="10.5" customHeight="1">
      <c r="A27">
        <v>6142</v>
      </c>
      <c r="B27" s="178">
        <v>20000</v>
      </c>
      <c r="C27" s="178">
        <v>30000</v>
      </c>
      <c r="D27" s="178">
        <v>20000</v>
      </c>
    </row>
    <row r="28" spans="1:4" ht="10.5" customHeight="1">
      <c r="A28">
        <v>6145</v>
      </c>
      <c r="B28" s="178">
        <v>15000</v>
      </c>
      <c r="C28" s="178">
        <v>5000</v>
      </c>
      <c r="D28" s="178">
        <v>5000</v>
      </c>
    </row>
    <row r="29" spans="1:4">
      <c r="A29">
        <v>6323</v>
      </c>
      <c r="B29" s="178">
        <v>1188000</v>
      </c>
      <c r="C29" s="178">
        <v>969300</v>
      </c>
      <c r="D29" s="178">
        <v>202750</v>
      </c>
    </row>
    <row r="30" spans="1:4">
      <c r="A30">
        <v>6331</v>
      </c>
      <c r="B30" s="178">
        <v>2135000</v>
      </c>
      <c r="C30" s="178">
        <v>27000</v>
      </c>
      <c r="D30" s="178">
        <v>120000</v>
      </c>
    </row>
    <row r="31" spans="1:4">
      <c r="A31">
        <v>6332</v>
      </c>
      <c r="B31" s="178">
        <v>0</v>
      </c>
      <c r="C31" s="178">
        <v>100000</v>
      </c>
      <c r="D31" s="178">
        <v>6762744.4399999995</v>
      </c>
    </row>
    <row r="32" spans="1:4">
      <c r="A32">
        <v>6421</v>
      </c>
      <c r="B32" s="178">
        <v>170000</v>
      </c>
      <c r="C32" s="178">
        <v>160000</v>
      </c>
      <c r="D32" s="178">
        <v>150000</v>
      </c>
    </row>
    <row r="33" spans="1:4">
      <c r="A33">
        <v>6422</v>
      </c>
      <c r="B33" s="178">
        <v>275000</v>
      </c>
      <c r="C33" s="178">
        <v>230000</v>
      </c>
      <c r="D33" s="178">
        <v>180000</v>
      </c>
    </row>
    <row r="34" spans="1:4">
      <c r="A34">
        <v>6512</v>
      </c>
      <c r="B34" s="178">
        <v>25000</v>
      </c>
      <c r="C34" s="178">
        <v>13000</v>
      </c>
      <c r="D34" s="178">
        <v>13000</v>
      </c>
    </row>
    <row r="35" spans="1:4">
      <c r="A35">
        <v>6522</v>
      </c>
      <c r="B35" s="178">
        <v>1500</v>
      </c>
      <c r="C35" s="178">
        <v>1500</v>
      </c>
      <c r="D35" s="178">
        <v>1500</v>
      </c>
    </row>
    <row r="36" spans="1:4">
      <c r="A36">
        <v>6524</v>
      </c>
      <c r="B36" s="178">
        <v>50000</v>
      </c>
      <c r="C36" s="178">
        <v>20000</v>
      </c>
      <c r="D36" s="178">
        <v>30000</v>
      </c>
    </row>
    <row r="37" spans="1:4">
      <c r="A37">
        <v>6526</v>
      </c>
      <c r="B37" s="178">
        <v>10000</v>
      </c>
      <c r="C37" s="178">
        <v>10000</v>
      </c>
      <c r="D37" s="178">
        <v>10000</v>
      </c>
    </row>
    <row r="38" spans="1:4">
      <c r="A38">
        <v>61111</v>
      </c>
      <c r="B38" s="178">
        <v>1024300</v>
      </c>
      <c r="C38" s="178">
        <v>900000</v>
      </c>
      <c r="D38" s="178">
        <v>1052000</v>
      </c>
    </row>
    <row r="39" spans="1:4">
      <c r="A39">
        <v>61117</v>
      </c>
      <c r="C39" s="178">
        <v>67000</v>
      </c>
      <c r="D39" s="178">
        <v>70000</v>
      </c>
    </row>
    <row r="40" spans="1:4">
      <c r="A40">
        <v>61119</v>
      </c>
      <c r="C40" s="178">
        <v>2683000</v>
      </c>
      <c r="D40" s="178">
        <v>3009000</v>
      </c>
    </row>
    <row r="41" spans="1:4">
      <c r="A41">
        <v>61121</v>
      </c>
      <c r="B41" s="178">
        <v>50000</v>
      </c>
      <c r="C41" s="178">
        <v>70000</v>
      </c>
      <c r="D41" s="178">
        <v>70000</v>
      </c>
    </row>
    <row r="42" spans="1:4">
      <c r="A42">
        <v>61123</v>
      </c>
      <c r="B42" s="178">
        <v>50000</v>
      </c>
      <c r="C42" s="178">
        <v>50000</v>
      </c>
      <c r="D42" s="178">
        <v>45000</v>
      </c>
    </row>
    <row r="43" spans="1:4">
      <c r="A43">
        <v>61131</v>
      </c>
      <c r="B43" s="178">
        <v>15000</v>
      </c>
      <c r="C43" s="178">
        <v>20000</v>
      </c>
      <c r="D43" s="178">
        <v>20000</v>
      </c>
    </row>
    <row r="44" spans="1:4">
      <c r="A44">
        <v>61141</v>
      </c>
      <c r="B44" s="178">
        <v>5000</v>
      </c>
      <c r="C44" s="178">
        <v>5000</v>
      </c>
      <c r="D44" s="178">
        <v>5000</v>
      </c>
    </row>
    <row r="45" spans="1:4">
      <c r="A45">
        <v>61341</v>
      </c>
      <c r="B45" s="178">
        <v>170000</v>
      </c>
      <c r="C45" s="178">
        <v>150000</v>
      </c>
      <c r="D45" s="178">
        <v>140000</v>
      </c>
    </row>
    <row r="46" spans="1:4">
      <c r="A46">
        <v>61424</v>
      </c>
      <c r="B46" s="178">
        <v>20000</v>
      </c>
      <c r="C46" s="178">
        <v>30000</v>
      </c>
      <c r="D46" s="178">
        <v>20000</v>
      </c>
    </row>
    <row r="47" spans="1:4">
      <c r="A47">
        <v>61453</v>
      </c>
      <c r="B47" s="178">
        <v>15000</v>
      </c>
      <c r="C47" s="178">
        <v>5000</v>
      </c>
      <c r="D47" s="178">
        <v>5000</v>
      </c>
    </row>
    <row r="48" spans="1:4">
      <c r="A48">
        <v>63231</v>
      </c>
      <c r="B48" s="178">
        <v>788000</v>
      </c>
      <c r="C48" s="178">
        <v>669300</v>
      </c>
      <c r="D48" s="178">
        <v>202750</v>
      </c>
    </row>
    <row r="49" spans="1:5">
      <c r="A49">
        <v>63231</v>
      </c>
      <c r="B49" s="178">
        <v>400000</v>
      </c>
      <c r="C49" s="178">
        <v>300000</v>
      </c>
    </row>
    <row r="50" spans="1:5">
      <c r="A50">
        <v>63311</v>
      </c>
      <c r="B50" s="178">
        <v>2000000</v>
      </c>
      <c r="C50" s="178">
        <v>0</v>
      </c>
      <c r="D50" s="178">
        <v>100000</v>
      </c>
    </row>
    <row r="51" spans="1:5">
      <c r="A51">
        <v>63312</v>
      </c>
      <c r="B51" s="178">
        <v>35000</v>
      </c>
      <c r="C51" s="178">
        <v>27000</v>
      </c>
      <c r="D51" s="178">
        <v>20000</v>
      </c>
    </row>
    <row r="52" spans="1:5">
      <c r="A52">
        <v>63312</v>
      </c>
      <c r="B52" s="178">
        <v>100000</v>
      </c>
    </row>
    <row r="53" spans="1:5">
      <c r="A53">
        <v>63313</v>
      </c>
    </row>
    <row r="54" spans="1:5">
      <c r="A54">
        <v>63321</v>
      </c>
      <c r="B54" s="178">
        <v>0</v>
      </c>
      <c r="C54" s="178">
        <v>100000</v>
      </c>
      <c r="D54" s="178">
        <v>0</v>
      </c>
    </row>
    <row r="55" spans="1:5">
      <c r="A55">
        <v>63321</v>
      </c>
      <c r="D55" s="178">
        <v>812744.44</v>
      </c>
    </row>
    <row r="56" spans="1:5">
      <c r="A56">
        <v>63321</v>
      </c>
      <c r="D56" s="178">
        <v>2500000</v>
      </c>
      <c r="E56" s="178">
        <v>2500000</v>
      </c>
    </row>
    <row r="57" spans="1:5">
      <c r="A57">
        <v>63321</v>
      </c>
      <c r="D57" s="178">
        <v>400000</v>
      </c>
    </row>
    <row r="58" spans="1:5">
      <c r="A58">
        <v>63321</v>
      </c>
      <c r="D58" s="178">
        <v>3000000</v>
      </c>
    </row>
    <row r="59" spans="1:5">
      <c r="A59">
        <v>63322</v>
      </c>
      <c r="D59" s="178">
        <v>50000</v>
      </c>
    </row>
    <row r="60" spans="1:5">
      <c r="A60">
        <v>63411</v>
      </c>
      <c r="B60" s="178">
        <v>218000</v>
      </c>
      <c r="C60" s="178">
        <v>218000</v>
      </c>
      <c r="D60" s="178">
        <v>220000</v>
      </c>
    </row>
    <row r="61" spans="1:5">
      <c r="A61">
        <v>63421</v>
      </c>
      <c r="D61" s="178">
        <v>193000</v>
      </c>
    </row>
    <row r="62" spans="1:5">
      <c r="A62">
        <v>64111</v>
      </c>
      <c r="B62" s="178">
        <v>1000</v>
      </c>
      <c r="C62" s="178">
        <v>1000</v>
      </c>
      <c r="D62" s="178">
        <v>1000</v>
      </c>
    </row>
    <row r="63" spans="1:5">
      <c r="A63">
        <v>64219</v>
      </c>
      <c r="B63" s="178">
        <v>35000</v>
      </c>
      <c r="C63" s="178">
        <v>40000</v>
      </c>
      <c r="D63" s="178">
        <v>50000</v>
      </c>
    </row>
    <row r="64" spans="1:5">
      <c r="A64">
        <v>64219</v>
      </c>
      <c r="B64" s="178">
        <v>135000</v>
      </c>
      <c r="C64" s="178">
        <v>120000</v>
      </c>
      <c r="D64" s="178">
        <v>100000</v>
      </c>
    </row>
    <row r="65" spans="1:4">
      <c r="A65">
        <v>64222</v>
      </c>
      <c r="B65" s="178">
        <v>200000</v>
      </c>
      <c r="C65" s="178">
        <v>160000</v>
      </c>
      <c r="D65" s="178">
        <v>100000</v>
      </c>
    </row>
    <row r="66" spans="1:4">
      <c r="A66">
        <v>64222</v>
      </c>
      <c r="B66" s="178">
        <v>50000</v>
      </c>
      <c r="C66" s="178">
        <v>55000</v>
      </c>
      <c r="D66" s="178">
        <v>65000</v>
      </c>
    </row>
    <row r="67" spans="1:4">
      <c r="A67">
        <v>64239</v>
      </c>
      <c r="B67" s="178">
        <v>25000</v>
      </c>
      <c r="C67" s="178">
        <v>15000</v>
      </c>
      <c r="D67" s="178">
        <v>15000</v>
      </c>
    </row>
    <row r="68" spans="1:4">
      <c r="A68">
        <v>65123</v>
      </c>
      <c r="B68" s="178">
        <v>20000</v>
      </c>
      <c r="C68" s="178">
        <v>10000</v>
      </c>
      <c r="D68" s="178">
        <v>10000</v>
      </c>
    </row>
    <row r="69" spans="1:4">
      <c r="A69">
        <v>65129</v>
      </c>
      <c r="B69" s="178">
        <v>5000</v>
      </c>
      <c r="C69" s="178">
        <v>3000</v>
      </c>
      <c r="D69" s="178">
        <v>3000</v>
      </c>
    </row>
    <row r="70" spans="1:4">
      <c r="A70">
        <v>65221</v>
      </c>
      <c r="B70" s="178">
        <v>1500</v>
      </c>
      <c r="C70" s="178">
        <v>1500</v>
      </c>
      <c r="D70" s="178">
        <v>1500</v>
      </c>
    </row>
    <row r="71" spans="1:4">
      <c r="A71">
        <v>65241</v>
      </c>
      <c r="B71" s="178">
        <v>50000</v>
      </c>
      <c r="C71" s="178">
        <v>20000</v>
      </c>
      <c r="D71" s="178">
        <v>30000</v>
      </c>
    </row>
    <row r="72" spans="1:4">
      <c r="A72">
        <v>65261</v>
      </c>
      <c r="B72" s="178">
        <v>10000</v>
      </c>
      <c r="C72" s="178">
        <v>10000</v>
      </c>
      <c r="D72" s="178">
        <v>10000</v>
      </c>
    </row>
    <row r="73" spans="1:4">
      <c r="A73">
        <v>65311</v>
      </c>
      <c r="B73" s="178">
        <v>20000</v>
      </c>
      <c r="C73" s="178">
        <v>20000</v>
      </c>
      <c r="D73" s="178">
        <v>20000</v>
      </c>
    </row>
    <row r="74" spans="1:4">
      <c r="A74">
        <v>65321</v>
      </c>
      <c r="B74" s="178">
        <v>150000</v>
      </c>
      <c r="C74" s="178">
        <v>180000</v>
      </c>
      <c r="D74" s="178">
        <v>200000</v>
      </c>
    </row>
    <row r="75" spans="1:4">
      <c r="A75">
        <v>71111</v>
      </c>
      <c r="B75" s="178">
        <v>640000</v>
      </c>
      <c r="C75" s="178">
        <v>400000</v>
      </c>
      <c r="D75" s="178">
        <v>400000</v>
      </c>
    </row>
    <row r="76" spans="1:4">
      <c r="A76">
        <v>72121</v>
      </c>
      <c r="B76" s="178">
        <v>0</v>
      </c>
    </row>
    <row r="77" spans="1:4">
      <c r="B77" s="178">
        <f>SUM(B38:B76)</f>
        <v>6232800</v>
      </c>
      <c r="C77" s="178">
        <f t="shared" ref="C77:D77" si="0">SUM(C38:C76)</f>
        <v>6329800</v>
      </c>
      <c r="D77" s="178">
        <f t="shared" si="0"/>
        <v>12939994.439999999</v>
      </c>
    </row>
    <row r="81" spans="1:6">
      <c r="A81" t="s">
        <v>41</v>
      </c>
      <c r="B81" s="178" t="s">
        <v>260</v>
      </c>
      <c r="C81" s="178" t="s">
        <v>297</v>
      </c>
      <c r="D81" s="178" t="s">
        <v>298</v>
      </c>
      <c r="E81" s="178" t="s">
        <v>357</v>
      </c>
      <c r="F81" s="178" t="s">
        <v>365</v>
      </c>
    </row>
    <row r="87" spans="1:6">
      <c r="B87" s="178">
        <v>6232800</v>
      </c>
      <c r="C87" s="178">
        <v>6329800</v>
      </c>
      <c r="D87" s="178">
        <v>12939994.439999999</v>
      </c>
      <c r="E87" s="178">
        <v>6620000</v>
      </c>
      <c r="F87" s="178">
        <v>6656000</v>
      </c>
    </row>
  </sheetData>
  <sortState ref="A1:X95">
    <sortCondition ref="A1"/>
  </sortState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96"/>
  <sheetViews>
    <sheetView topLeftCell="A118" workbookViewId="0">
      <selection activeCell="B144" sqref="B144:D144"/>
    </sheetView>
  </sheetViews>
  <sheetFormatPr defaultRowHeight="13.2"/>
  <cols>
    <col min="2" max="3" width="11.6640625" style="178" bestFit="1" customWidth="1"/>
    <col min="4" max="4" width="12.6640625" style="179" bestFit="1" customWidth="1"/>
    <col min="5" max="6" width="11.6640625" style="178" bestFit="1" customWidth="1"/>
  </cols>
  <sheetData>
    <row r="1" spans="1:6">
      <c r="A1">
        <v>3</v>
      </c>
      <c r="B1" s="178">
        <v>240000</v>
      </c>
      <c r="C1" s="178">
        <v>270000</v>
      </c>
      <c r="D1" s="179">
        <v>255000</v>
      </c>
      <c r="E1" s="178">
        <v>260000</v>
      </c>
      <c r="F1" s="178">
        <v>270000</v>
      </c>
    </row>
    <row r="2" spans="1:6">
      <c r="A2">
        <v>3</v>
      </c>
      <c r="B2" s="178">
        <v>10000</v>
      </c>
      <c r="C2" s="178">
        <v>10000</v>
      </c>
      <c r="D2" s="179">
        <v>10000</v>
      </c>
      <c r="E2" s="178">
        <v>10000</v>
      </c>
      <c r="F2" s="178">
        <v>10000</v>
      </c>
    </row>
    <row r="3" spans="1:6">
      <c r="A3">
        <v>3</v>
      </c>
      <c r="B3" s="178">
        <v>213540</v>
      </c>
      <c r="C3" s="178">
        <v>218540</v>
      </c>
      <c r="D3" s="179">
        <v>229356</v>
      </c>
      <c r="E3" s="178">
        <v>230000</v>
      </c>
      <c r="F3" s="178">
        <v>235000</v>
      </c>
    </row>
    <row r="4" spans="1:6">
      <c r="A4">
        <v>3</v>
      </c>
    </row>
    <row r="5" spans="1:6">
      <c r="A5">
        <v>3</v>
      </c>
      <c r="B5" s="178">
        <v>68000</v>
      </c>
      <c r="C5" s="178">
        <v>30000</v>
      </c>
      <c r="D5" s="179">
        <v>35000</v>
      </c>
      <c r="E5" s="178">
        <v>70000</v>
      </c>
      <c r="F5" s="178">
        <v>70000</v>
      </c>
    </row>
    <row r="6" spans="1:6">
      <c r="A6">
        <v>3</v>
      </c>
      <c r="B6" s="178">
        <v>1505500</v>
      </c>
      <c r="C6" s="178">
        <v>1464960</v>
      </c>
      <c r="D6" s="179">
        <v>1651213</v>
      </c>
      <c r="E6" s="178">
        <v>1510000</v>
      </c>
      <c r="F6" s="178">
        <v>1530000</v>
      </c>
    </row>
    <row r="7" spans="1:6">
      <c r="A7">
        <v>3</v>
      </c>
      <c r="B7" s="178">
        <v>110000</v>
      </c>
      <c r="C7" s="178">
        <v>110000</v>
      </c>
      <c r="D7" s="179">
        <v>10000</v>
      </c>
      <c r="E7" s="178">
        <v>120000</v>
      </c>
      <c r="F7" s="178">
        <v>130000</v>
      </c>
    </row>
    <row r="8" spans="1:6">
      <c r="A8">
        <v>3</v>
      </c>
      <c r="B8" s="178">
        <v>16000</v>
      </c>
      <c r="C8" s="178">
        <v>16000</v>
      </c>
      <c r="D8" s="179">
        <v>25000</v>
      </c>
      <c r="E8" s="178">
        <v>16000</v>
      </c>
      <c r="F8" s="178">
        <v>16000</v>
      </c>
    </row>
    <row r="9" spans="1:6">
      <c r="A9">
        <v>3</v>
      </c>
      <c r="B9" s="178">
        <v>20000</v>
      </c>
      <c r="C9" s="178">
        <v>20000</v>
      </c>
      <c r="D9" s="179">
        <v>20000</v>
      </c>
      <c r="E9" s="178">
        <v>0</v>
      </c>
      <c r="F9" s="178">
        <v>0</v>
      </c>
    </row>
    <row r="10" spans="1:6">
      <c r="A10">
        <v>3</v>
      </c>
      <c r="B10" s="178">
        <v>100000</v>
      </c>
      <c r="C10" s="178">
        <v>120000</v>
      </c>
      <c r="D10" s="179">
        <v>120000</v>
      </c>
      <c r="E10" s="178">
        <v>140000</v>
      </c>
      <c r="F10" s="178">
        <v>150000</v>
      </c>
    </row>
    <row r="11" spans="1:6">
      <c r="A11">
        <v>3</v>
      </c>
      <c r="B11" s="178">
        <v>3000</v>
      </c>
      <c r="C11" s="178">
        <v>3000</v>
      </c>
      <c r="D11" s="179">
        <v>3000</v>
      </c>
      <c r="E11" s="178">
        <v>5000</v>
      </c>
      <c r="F11" s="178">
        <v>5000</v>
      </c>
    </row>
    <row r="12" spans="1:6">
      <c r="A12">
        <v>3</v>
      </c>
      <c r="B12" s="178">
        <v>145000</v>
      </c>
      <c r="C12" s="178">
        <v>127000</v>
      </c>
      <c r="D12" s="179">
        <v>127000</v>
      </c>
      <c r="E12" s="178">
        <v>212000</v>
      </c>
      <c r="F12" s="178">
        <v>215000</v>
      </c>
    </row>
    <row r="13" spans="1:6">
      <c r="A13">
        <v>3</v>
      </c>
      <c r="B13" s="178">
        <v>30000</v>
      </c>
      <c r="C13" s="178">
        <v>30000</v>
      </c>
      <c r="D13" s="179">
        <v>30000</v>
      </c>
      <c r="E13" s="178">
        <v>45000</v>
      </c>
      <c r="F13" s="178">
        <v>50000</v>
      </c>
    </row>
    <row r="14" spans="1:6">
      <c r="A14">
        <v>3</v>
      </c>
      <c r="B14" s="178">
        <v>145000</v>
      </c>
      <c r="C14" s="178">
        <v>190000</v>
      </c>
      <c r="D14" s="179">
        <v>255000</v>
      </c>
      <c r="E14" s="178">
        <v>300000</v>
      </c>
      <c r="F14" s="178">
        <v>400000</v>
      </c>
    </row>
    <row r="15" spans="1:6">
      <c r="A15">
        <v>3</v>
      </c>
      <c r="B15" s="178">
        <v>50000</v>
      </c>
      <c r="C15" s="178">
        <v>70000</v>
      </c>
      <c r="D15" s="179">
        <v>70000</v>
      </c>
      <c r="E15" s="178">
        <v>80000</v>
      </c>
      <c r="F15" s="178">
        <v>80000</v>
      </c>
    </row>
    <row r="16" spans="1:6">
      <c r="A16">
        <v>3</v>
      </c>
      <c r="B16" s="178">
        <v>0</v>
      </c>
      <c r="C16" s="178">
        <v>0</v>
      </c>
      <c r="D16" s="179">
        <v>0</v>
      </c>
      <c r="E16" s="178">
        <v>0</v>
      </c>
      <c r="F16" s="178">
        <v>0</v>
      </c>
    </row>
    <row r="17" spans="1:6">
      <c r="A17">
        <v>3</v>
      </c>
      <c r="B17" s="178">
        <v>190000</v>
      </c>
      <c r="C17" s="178">
        <v>330000</v>
      </c>
      <c r="D17" s="179">
        <v>330000</v>
      </c>
      <c r="E17" s="178">
        <v>300000</v>
      </c>
      <c r="F17" s="178">
        <v>350000</v>
      </c>
    </row>
    <row r="18" spans="1:6">
      <c r="A18">
        <v>3</v>
      </c>
      <c r="B18" s="178">
        <v>35000</v>
      </c>
      <c r="C18" s="178">
        <v>27000</v>
      </c>
      <c r="D18" s="179">
        <v>20000</v>
      </c>
      <c r="E18" s="178">
        <v>40000</v>
      </c>
      <c r="F18" s="178">
        <v>45000</v>
      </c>
    </row>
    <row r="19" spans="1:6">
      <c r="A19">
        <v>3</v>
      </c>
      <c r="B19" s="178">
        <v>15000</v>
      </c>
      <c r="C19" s="178">
        <v>40000</v>
      </c>
      <c r="D19" s="179">
        <v>40000</v>
      </c>
      <c r="E19" s="178">
        <v>30000</v>
      </c>
      <c r="F19" s="178">
        <v>40000</v>
      </c>
    </row>
    <row r="20" spans="1:6">
      <c r="A20">
        <v>3</v>
      </c>
      <c r="B20" s="178">
        <v>15000</v>
      </c>
      <c r="C20" s="178">
        <v>15000</v>
      </c>
      <c r="D20" s="179">
        <v>15000</v>
      </c>
      <c r="E20" s="178">
        <v>15000</v>
      </c>
      <c r="F20" s="178">
        <v>15000</v>
      </c>
    </row>
    <row r="21" spans="1:6">
      <c r="A21">
        <v>3</v>
      </c>
    </row>
    <row r="22" spans="1:6">
      <c r="A22">
        <v>3</v>
      </c>
      <c r="B22" s="178">
        <v>70000</v>
      </c>
      <c r="C22" s="178">
        <v>70000</v>
      </c>
      <c r="D22" s="179">
        <v>70000</v>
      </c>
      <c r="E22" s="178">
        <v>80000</v>
      </c>
      <c r="F22" s="178">
        <v>100000</v>
      </c>
    </row>
    <row r="23" spans="1:6">
      <c r="A23">
        <v>3</v>
      </c>
      <c r="B23" s="178">
        <v>30000</v>
      </c>
      <c r="C23" s="178">
        <v>30000</v>
      </c>
      <c r="D23" s="179">
        <v>30000</v>
      </c>
      <c r="E23" s="178">
        <v>50000</v>
      </c>
      <c r="F23" s="178">
        <v>50000</v>
      </c>
    </row>
    <row r="24" spans="1:6">
      <c r="A24">
        <v>3</v>
      </c>
      <c r="B24" s="178">
        <v>50000</v>
      </c>
      <c r="C24" s="178">
        <v>60000</v>
      </c>
      <c r="D24" s="179">
        <v>60000</v>
      </c>
      <c r="E24" s="178">
        <v>70000</v>
      </c>
      <c r="F24" s="178">
        <v>80000</v>
      </c>
    </row>
    <row r="25" spans="1:6">
      <c r="A25">
        <v>3</v>
      </c>
      <c r="B25" s="178">
        <v>20000</v>
      </c>
      <c r="C25" s="178">
        <v>20000</v>
      </c>
      <c r="D25" s="179">
        <v>20000</v>
      </c>
      <c r="E25" s="178">
        <v>30000</v>
      </c>
      <c r="F25" s="178">
        <v>35000</v>
      </c>
    </row>
    <row r="26" spans="1:6">
      <c r="A26">
        <v>3</v>
      </c>
      <c r="B26" s="178">
        <v>60000</v>
      </c>
      <c r="C26" s="178">
        <v>60000</v>
      </c>
      <c r="D26" s="179">
        <v>60000</v>
      </c>
      <c r="E26" s="178">
        <v>70000</v>
      </c>
      <c r="F26" s="178">
        <v>80000</v>
      </c>
    </row>
    <row r="27" spans="1:6">
      <c r="A27">
        <v>3</v>
      </c>
      <c r="B27" s="178">
        <v>0</v>
      </c>
      <c r="C27" s="178">
        <v>0</v>
      </c>
      <c r="D27" s="179">
        <v>0</v>
      </c>
      <c r="E27" s="178">
        <v>0</v>
      </c>
    </row>
    <row r="28" spans="1:6">
      <c r="A28">
        <v>3</v>
      </c>
      <c r="B28" s="178">
        <v>150000</v>
      </c>
      <c r="C28" s="178">
        <v>170000</v>
      </c>
      <c r="D28" s="179">
        <v>170000</v>
      </c>
      <c r="E28" s="178">
        <v>180000</v>
      </c>
      <c r="F28" s="178">
        <v>200000</v>
      </c>
    </row>
    <row r="29" spans="1:6">
      <c r="A29">
        <v>3</v>
      </c>
      <c r="B29" s="178">
        <v>768000</v>
      </c>
      <c r="C29" s="178">
        <v>669300</v>
      </c>
      <c r="D29" s="179">
        <v>202750</v>
      </c>
      <c r="E29" s="178">
        <v>0</v>
      </c>
      <c r="F29" s="178">
        <v>0</v>
      </c>
    </row>
    <row r="30" spans="1:6">
      <c r="A30">
        <v>4</v>
      </c>
      <c r="B30" s="178">
        <v>23000</v>
      </c>
      <c r="C30" s="178">
        <v>23000</v>
      </c>
      <c r="D30" s="179">
        <v>23000</v>
      </c>
      <c r="E30" s="178">
        <v>50000</v>
      </c>
      <c r="F30" s="178">
        <v>60000</v>
      </c>
    </row>
    <row r="31" spans="1:6">
      <c r="A31">
        <v>4</v>
      </c>
      <c r="C31" s="178">
        <v>50000</v>
      </c>
      <c r="D31" s="179">
        <v>50000</v>
      </c>
    </row>
    <row r="32" spans="1:6">
      <c r="A32">
        <v>4</v>
      </c>
      <c r="B32" s="178">
        <v>675000</v>
      </c>
      <c r="C32" s="178">
        <v>575000</v>
      </c>
      <c r="D32" s="179">
        <v>3543000</v>
      </c>
      <c r="E32" s="178">
        <v>850000</v>
      </c>
      <c r="F32" s="178">
        <v>900000</v>
      </c>
    </row>
    <row r="33" spans="1:6">
      <c r="A33">
        <v>4</v>
      </c>
      <c r="B33" s="178">
        <v>270000</v>
      </c>
      <c r="C33" s="178">
        <v>300000</v>
      </c>
      <c r="D33" s="179">
        <v>1513488</v>
      </c>
      <c r="E33" s="178">
        <v>400000</v>
      </c>
      <c r="F33" s="178">
        <v>450000</v>
      </c>
    </row>
    <row r="34" spans="1:6">
      <c r="A34">
        <v>4</v>
      </c>
      <c r="D34" s="179">
        <v>3000000</v>
      </c>
      <c r="E34" s="178">
        <v>1000000</v>
      </c>
    </row>
    <row r="35" spans="1:6">
      <c r="A35">
        <v>4</v>
      </c>
    </row>
    <row r="36" spans="1:6">
      <c r="A36">
        <v>4</v>
      </c>
      <c r="B36" s="178">
        <v>0</v>
      </c>
      <c r="C36" s="178">
        <v>0</v>
      </c>
      <c r="D36" s="179">
        <v>0</v>
      </c>
      <c r="E36" s="178">
        <v>0</v>
      </c>
      <c r="F36" s="178">
        <v>0</v>
      </c>
    </row>
    <row r="37" spans="1:6">
      <c r="A37">
        <v>4</v>
      </c>
      <c r="B37" s="178">
        <v>300000</v>
      </c>
      <c r="C37" s="178">
        <v>650000</v>
      </c>
      <c r="D37" s="179">
        <v>650000</v>
      </c>
      <c r="E37" s="178">
        <v>800000</v>
      </c>
      <c r="F37" s="178">
        <v>900000</v>
      </c>
    </row>
    <row r="38" spans="1:6">
      <c r="A38">
        <v>4</v>
      </c>
      <c r="B38" s="178">
        <v>20000</v>
      </c>
      <c r="C38" s="178">
        <v>0</v>
      </c>
      <c r="D38" s="179">
        <v>0</v>
      </c>
    </row>
    <row r="39" spans="1:6">
      <c r="A39">
        <v>5</v>
      </c>
      <c r="B39" s="178">
        <v>350000</v>
      </c>
      <c r="C39" s="178">
        <v>350000</v>
      </c>
      <c r="D39" s="179">
        <v>350000</v>
      </c>
      <c r="E39" s="178">
        <v>350000</v>
      </c>
      <c r="F39" s="178">
        <v>0</v>
      </c>
    </row>
    <row r="40" spans="1:6">
      <c r="A40">
        <v>31</v>
      </c>
      <c r="B40" s="178">
        <v>168540</v>
      </c>
      <c r="C40" s="178">
        <v>168540</v>
      </c>
      <c r="D40" s="179">
        <v>179356</v>
      </c>
      <c r="E40" s="178">
        <v>180000</v>
      </c>
      <c r="F40" s="178">
        <v>180000</v>
      </c>
    </row>
    <row r="41" spans="1:6">
      <c r="A41">
        <v>31</v>
      </c>
      <c r="B41" s="178">
        <v>678250</v>
      </c>
      <c r="C41" s="178">
        <v>686250</v>
      </c>
      <c r="D41" s="179">
        <v>777963</v>
      </c>
      <c r="E41" s="178">
        <v>580000</v>
      </c>
      <c r="F41" s="178">
        <v>580000</v>
      </c>
    </row>
    <row r="42" spans="1:6">
      <c r="A42">
        <v>31</v>
      </c>
      <c r="B42" s="178">
        <v>319300</v>
      </c>
      <c r="C42" s="178">
        <v>319300</v>
      </c>
      <c r="D42" s="179">
        <v>179750</v>
      </c>
      <c r="E42" s="178">
        <v>0</v>
      </c>
    </row>
    <row r="43" spans="1:6">
      <c r="A43">
        <v>32</v>
      </c>
      <c r="B43" s="178">
        <v>240000</v>
      </c>
      <c r="C43" s="178">
        <v>270000</v>
      </c>
      <c r="D43" s="179">
        <v>255000</v>
      </c>
      <c r="E43" s="178">
        <v>260000</v>
      </c>
      <c r="F43" s="178">
        <v>270000</v>
      </c>
    </row>
    <row r="44" spans="1:6">
      <c r="A44">
        <v>32</v>
      </c>
      <c r="B44" s="178">
        <v>45000</v>
      </c>
      <c r="C44" s="178">
        <v>50000</v>
      </c>
      <c r="D44" s="179">
        <v>50000</v>
      </c>
      <c r="E44" s="178">
        <v>50000</v>
      </c>
      <c r="F44" s="178">
        <v>55000</v>
      </c>
    </row>
    <row r="45" spans="1:6">
      <c r="A45">
        <v>32</v>
      </c>
      <c r="B45" s="178">
        <v>68000</v>
      </c>
      <c r="C45" s="178">
        <v>30000</v>
      </c>
      <c r="D45" s="179">
        <v>35000</v>
      </c>
      <c r="E45" s="178">
        <v>70000</v>
      </c>
      <c r="F45" s="178">
        <v>70000</v>
      </c>
    </row>
    <row r="46" spans="1:6">
      <c r="A46">
        <v>32</v>
      </c>
      <c r="B46" s="178">
        <v>827250</v>
      </c>
      <c r="C46" s="178">
        <v>778710</v>
      </c>
      <c r="D46" s="179">
        <v>873250</v>
      </c>
      <c r="E46" s="178">
        <v>930000</v>
      </c>
      <c r="F46" s="178">
        <v>950000</v>
      </c>
    </row>
    <row r="47" spans="1:6">
      <c r="A47">
        <v>32</v>
      </c>
      <c r="B47" s="178">
        <v>110000</v>
      </c>
      <c r="C47" s="178">
        <v>110000</v>
      </c>
      <c r="D47" s="179">
        <v>10000</v>
      </c>
      <c r="E47" s="178">
        <v>120000</v>
      </c>
      <c r="F47" s="178">
        <v>130000</v>
      </c>
    </row>
    <row r="48" spans="1:6">
      <c r="A48">
        <v>32</v>
      </c>
      <c r="B48" s="178">
        <v>145000</v>
      </c>
      <c r="C48" s="178">
        <v>190000</v>
      </c>
      <c r="D48" s="179">
        <v>255000</v>
      </c>
      <c r="E48" s="178">
        <v>300000</v>
      </c>
      <c r="F48" s="178">
        <v>400000</v>
      </c>
    </row>
    <row r="49" spans="1:6">
      <c r="A49">
        <v>32</v>
      </c>
      <c r="B49" s="178">
        <v>50000</v>
      </c>
      <c r="C49" s="178">
        <v>70000</v>
      </c>
      <c r="D49" s="179">
        <v>70000</v>
      </c>
      <c r="E49" s="178">
        <v>80000</v>
      </c>
      <c r="F49" s="178">
        <v>80000</v>
      </c>
    </row>
    <row r="50" spans="1:6">
      <c r="A50">
        <v>32</v>
      </c>
      <c r="B50" s="178">
        <v>0</v>
      </c>
      <c r="C50" s="178">
        <v>0</v>
      </c>
      <c r="D50" s="179">
        <v>0</v>
      </c>
      <c r="E50" s="178">
        <v>0</v>
      </c>
      <c r="F50" s="178">
        <v>0</v>
      </c>
    </row>
    <row r="51" spans="1:6">
      <c r="A51">
        <v>32</v>
      </c>
    </row>
    <row r="52" spans="1:6">
      <c r="A52">
        <v>32</v>
      </c>
      <c r="B52" s="178">
        <v>448700</v>
      </c>
      <c r="C52" s="178">
        <v>350000</v>
      </c>
      <c r="D52" s="179">
        <v>23000</v>
      </c>
      <c r="E52" s="178">
        <v>0</v>
      </c>
    </row>
    <row r="53" spans="1:6">
      <c r="A53">
        <v>34</v>
      </c>
      <c r="B53" s="178">
        <v>16000</v>
      </c>
      <c r="C53" s="178">
        <v>16000</v>
      </c>
      <c r="D53" s="179">
        <v>25000</v>
      </c>
      <c r="E53" s="178">
        <v>16000</v>
      </c>
      <c r="F53" s="178">
        <v>16000</v>
      </c>
    </row>
    <row r="54" spans="1:6">
      <c r="A54">
        <v>34</v>
      </c>
      <c r="B54" s="178">
        <v>20000</v>
      </c>
      <c r="C54" s="178">
        <v>20000</v>
      </c>
      <c r="D54" s="179">
        <v>20000</v>
      </c>
      <c r="E54" s="178">
        <v>0</v>
      </c>
      <c r="F54" s="178">
        <v>0</v>
      </c>
    </row>
    <row r="55" spans="1:6">
      <c r="A55">
        <v>37</v>
      </c>
      <c r="B55" s="178">
        <v>135000</v>
      </c>
      <c r="C55" s="178">
        <v>100000</v>
      </c>
      <c r="D55" s="179">
        <v>100000</v>
      </c>
      <c r="E55" s="178">
        <v>200000</v>
      </c>
      <c r="F55" s="178">
        <v>200000</v>
      </c>
    </row>
    <row r="56" spans="1:6">
      <c r="A56">
        <v>37</v>
      </c>
      <c r="B56" s="178">
        <v>30000</v>
      </c>
      <c r="C56" s="178">
        <v>30000</v>
      </c>
      <c r="D56" s="179">
        <v>30000</v>
      </c>
      <c r="E56" s="178">
        <v>45000</v>
      </c>
      <c r="F56" s="178">
        <v>50000</v>
      </c>
    </row>
    <row r="57" spans="1:6">
      <c r="A57">
        <v>37</v>
      </c>
      <c r="B57" s="178">
        <v>190000</v>
      </c>
      <c r="C57" s="178">
        <v>330000</v>
      </c>
      <c r="D57" s="179">
        <v>330000</v>
      </c>
      <c r="E57" s="178">
        <v>300000</v>
      </c>
      <c r="F57" s="178">
        <v>350000</v>
      </c>
    </row>
    <row r="58" spans="1:6">
      <c r="A58">
        <v>37</v>
      </c>
      <c r="B58" s="178">
        <v>35000</v>
      </c>
      <c r="C58" s="178">
        <v>27000</v>
      </c>
      <c r="D58" s="179">
        <v>20000</v>
      </c>
      <c r="E58" s="178">
        <v>40000</v>
      </c>
      <c r="F58" s="178">
        <v>45000</v>
      </c>
    </row>
    <row r="59" spans="1:6">
      <c r="A59">
        <v>37</v>
      </c>
      <c r="B59" s="178">
        <v>15000</v>
      </c>
      <c r="C59" s="178">
        <v>40000</v>
      </c>
      <c r="D59" s="179">
        <v>40000</v>
      </c>
      <c r="E59" s="178">
        <v>30000</v>
      </c>
      <c r="F59" s="178">
        <v>40000</v>
      </c>
    </row>
    <row r="60" spans="1:6">
      <c r="A60">
        <v>38</v>
      </c>
      <c r="B60" s="178">
        <v>10000</v>
      </c>
      <c r="C60" s="178">
        <v>10000</v>
      </c>
      <c r="D60" s="179">
        <v>10000</v>
      </c>
      <c r="E60" s="178">
        <v>10000</v>
      </c>
      <c r="F60" s="178">
        <v>10000</v>
      </c>
    </row>
    <row r="61" spans="1:6">
      <c r="A61">
        <v>38</v>
      </c>
    </row>
    <row r="62" spans="1:6">
      <c r="A62">
        <v>38</v>
      </c>
      <c r="B62" s="178">
        <v>100000</v>
      </c>
      <c r="C62" s="178">
        <v>120000</v>
      </c>
      <c r="D62" s="179">
        <v>120000</v>
      </c>
      <c r="E62" s="178">
        <v>140000</v>
      </c>
      <c r="F62" s="178">
        <v>150000</v>
      </c>
    </row>
    <row r="63" spans="1:6">
      <c r="A63">
        <v>38</v>
      </c>
      <c r="B63" s="178">
        <v>3000</v>
      </c>
      <c r="C63" s="178">
        <v>3000</v>
      </c>
      <c r="D63" s="179">
        <v>3000</v>
      </c>
      <c r="E63" s="178">
        <v>5000</v>
      </c>
      <c r="F63" s="178">
        <v>5000</v>
      </c>
    </row>
    <row r="64" spans="1:6">
      <c r="A64">
        <v>38</v>
      </c>
      <c r="B64" s="178">
        <v>10000</v>
      </c>
      <c r="C64" s="178">
        <v>27000</v>
      </c>
      <c r="D64" s="179">
        <v>27000</v>
      </c>
      <c r="E64" s="178">
        <v>12000</v>
      </c>
      <c r="F64" s="178">
        <v>15000</v>
      </c>
    </row>
    <row r="65" spans="1:6">
      <c r="A65">
        <v>38</v>
      </c>
      <c r="B65" s="178">
        <v>15000</v>
      </c>
      <c r="C65" s="178">
        <v>15000</v>
      </c>
      <c r="D65" s="179">
        <v>15000</v>
      </c>
      <c r="E65" s="178">
        <v>15000</v>
      </c>
      <c r="F65" s="178">
        <v>15000</v>
      </c>
    </row>
    <row r="66" spans="1:6">
      <c r="A66">
        <v>38</v>
      </c>
      <c r="B66" s="178">
        <v>70000</v>
      </c>
      <c r="C66" s="178">
        <v>70000</v>
      </c>
      <c r="D66" s="179">
        <v>70000</v>
      </c>
      <c r="E66" s="178">
        <v>80000</v>
      </c>
      <c r="F66" s="178">
        <v>100000</v>
      </c>
    </row>
    <row r="67" spans="1:6">
      <c r="A67">
        <v>38</v>
      </c>
      <c r="B67" s="178">
        <v>30000</v>
      </c>
      <c r="C67" s="178">
        <v>30000</v>
      </c>
      <c r="D67" s="179">
        <v>30000</v>
      </c>
      <c r="E67" s="178">
        <v>50000</v>
      </c>
      <c r="F67" s="178">
        <v>50000</v>
      </c>
    </row>
    <row r="68" spans="1:6">
      <c r="A68">
        <v>38</v>
      </c>
      <c r="B68" s="178">
        <v>50000</v>
      </c>
      <c r="C68" s="178">
        <v>60000</v>
      </c>
      <c r="D68" s="179">
        <v>60000</v>
      </c>
      <c r="E68" s="178">
        <v>70000</v>
      </c>
      <c r="F68" s="178">
        <v>80000</v>
      </c>
    </row>
    <row r="69" spans="1:6">
      <c r="A69">
        <v>38</v>
      </c>
      <c r="B69" s="178">
        <v>20000</v>
      </c>
      <c r="C69" s="178">
        <v>20000</v>
      </c>
      <c r="D69" s="179">
        <v>20000</v>
      </c>
      <c r="E69" s="178">
        <v>30000</v>
      </c>
      <c r="F69" s="178">
        <v>35000</v>
      </c>
    </row>
    <row r="70" spans="1:6">
      <c r="A70">
        <v>38</v>
      </c>
      <c r="B70" s="178">
        <v>60000</v>
      </c>
      <c r="C70" s="178">
        <v>60000</v>
      </c>
      <c r="D70" s="179">
        <v>60000</v>
      </c>
      <c r="E70" s="178">
        <v>70000</v>
      </c>
      <c r="F70" s="178">
        <v>80000</v>
      </c>
    </row>
    <row r="71" spans="1:6">
      <c r="A71">
        <v>38</v>
      </c>
      <c r="B71" s="178">
        <v>0</v>
      </c>
      <c r="C71" s="178">
        <v>0</v>
      </c>
      <c r="D71" s="179">
        <v>0</v>
      </c>
    </row>
    <row r="72" spans="1:6">
      <c r="A72">
        <v>38</v>
      </c>
      <c r="B72" s="178">
        <v>150000</v>
      </c>
      <c r="C72" s="178">
        <v>170000</v>
      </c>
      <c r="D72" s="179">
        <v>170000</v>
      </c>
      <c r="E72" s="178">
        <v>180000</v>
      </c>
      <c r="F72" s="178">
        <v>200000</v>
      </c>
    </row>
    <row r="73" spans="1:6">
      <c r="A73">
        <v>42</v>
      </c>
      <c r="B73" s="178">
        <v>23000</v>
      </c>
      <c r="C73" s="178">
        <v>23000</v>
      </c>
      <c r="D73" s="179">
        <v>23000</v>
      </c>
      <c r="E73" s="178">
        <v>50000</v>
      </c>
      <c r="F73" s="178">
        <v>60000</v>
      </c>
    </row>
    <row r="74" spans="1:6">
      <c r="A74">
        <v>42</v>
      </c>
      <c r="C74" s="178">
        <v>50000</v>
      </c>
      <c r="D74" s="179">
        <v>50000</v>
      </c>
    </row>
    <row r="75" spans="1:6">
      <c r="A75">
        <v>42</v>
      </c>
      <c r="B75" s="178">
        <v>675000</v>
      </c>
      <c r="C75" s="178">
        <v>575000</v>
      </c>
      <c r="D75" s="179">
        <v>3543000</v>
      </c>
      <c r="E75" s="178">
        <v>850000</v>
      </c>
      <c r="F75" s="178">
        <v>900000</v>
      </c>
    </row>
    <row r="76" spans="1:6">
      <c r="A76">
        <v>42</v>
      </c>
      <c r="B76" s="178">
        <v>270000</v>
      </c>
      <c r="C76" s="178">
        <v>300000</v>
      </c>
      <c r="D76" s="179">
        <v>1513488</v>
      </c>
      <c r="E76" s="178">
        <v>400000</v>
      </c>
      <c r="F76" s="178">
        <v>450000</v>
      </c>
    </row>
    <row r="77" spans="1:6">
      <c r="A77">
        <v>42</v>
      </c>
      <c r="D77" s="179">
        <v>3000000</v>
      </c>
      <c r="E77" s="178">
        <v>1000000</v>
      </c>
    </row>
    <row r="78" spans="1:6">
      <c r="A78">
        <v>42</v>
      </c>
    </row>
    <row r="79" spans="1:6">
      <c r="A79">
        <v>42</v>
      </c>
      <c r="B79" s="178">
        <v>0</v>
      </c>
      <c r="C79" s="178">
        <v>0</v>
      </c>
      <c r="D79" s="179">
        <v>0</v>
      </c>
      <c r="E79" s="178">
        <v>0</v>
      </c>
      <c r="F79" s="178">
        <v>0</v>
      </c>
    </row>
    <row r="80" spans="1:6">
      <c r="A80">
        <v>42</v>
      </c>
      <c r="B80" s="178">
        <v>300000</v>
      </c>
      <c r="C80" s="178">
        <v>650000</v>
      </c>
      <c r="D80" s="179">
        <v>650000</v>
      </c>
      <c r="E80" s="178">
        <v>800000</v>
      </c>
      <c r="F80" s="178">
        <v>900000</v>
      </c>
    </row>
    <row r="81" spans="1:6">
      <c r="A81">
        <v>42</v>
      </c>
      <c r="B81" s="178">
        <v>20000</v>
      </c>
      <c r="C81" s="178">
        <v>0</v>
      </c>
      <c r="D81" s="179">
        <v>0</v>
      </c>
    </row>
    <row r="82" spans="1:6">
      <c r="A82">
        <v>45</v>
      </c>
    </row>
    <row r="83" spans="1:6">
      <c r="A83">
        <v>54</v>
      </c>
      <c r="B83" s="178">
        <v>350000</v>
      </c>
      <c r="C83" s="178">
        <v>350000</v>
      </c>
      <c r="D83" s="179">
        <v>350000</v>
      </c>
      <c r="E83" s="178">
        <v>350000</v>
      </c>
      <c r="F83" s="178">
        <v>0</v>
      </c>
    </row>
    <row r="84" spans="1:6">
      <c r="A84">
        <v>311</v>
      </c>
      <c r="B84" s="178">
        <v>143740</v>
      </c>
      <c r="C84" s="178">
        <v>143740</v>
      </c>
      <c r="D84" s="179">
        <v>153953</v>
      </c>
    </row>
    <row r="85" spans="1:6">
      <c r="A85">
        <v>311</v>
      </c>
      <c r="B85" s="178">
        <v>568350</v>
      </c>
      <c r="C85" s="178">
        <v>568350</v>
      </c>
      <c r="D85" s="179">
        <v>642028</v>
      </c>
      <c r="E85" s="178">
        <v>580000</v>
      </c>
      <c r="F85" s="178">
        <v>580000</v>
      </c>
    </row>
    <row r="86" spans="1:6">
      <c r="A86">
        <v>311</v>
      </c>
      <c r="B86" s="178">
        <v>293200</v>
      </c>
      <c r="C86" s="178">
        <v>293200</v>
      </c>
      <c r="D86" s="179">
        <v>150000</v>
      </c>
    </row>
    <row r="87" spans="1:6">
      <c r="A87">
        <v>312</v>
      </c>
      <c r="B87" s="178">
        <v>0</v>
      </c>
      <c r="C87" s="178">
        <v>0</v>
      </c>
      <c r="D87" s="179">
        <v>0</v>
      </c>
    </row>
    <row r="88" spans="1:6">
      <c r="A88">
        <v>312</v>
      </c>
      <c r="B88" s="178">
        <v>12000</v>
      </c>
      <c r="C88" s="178">
        <v>20000</v>
      </c>
      <c r="D88" s="179">
        <v>30000</v>
      </c>
    </row>
    <row r="89" spans="1:6">
      <c r="A89">
        <v>312</v>
      </c>
      <c r="B89" s="178">
        <v>10000</v>
      </c>
      <c r="C89" s="178">
        <v>10000</v>
      </c>
      <c r="D89" s="179">
        <v>5000</v>
      </c>
    </row>
    <row r="90" spans="1:6">
      <c r="A90">
        <v>313</v>
      </c>
      <c r="B90" s="178">
        <v>24800</v>
      </c>
      <c r="C90" s="178">
        <v>24800</v>
      </c>
      <c r="D90" s="179">
        <v>25403</v>
      </c>
    </row>
    <row r="91" spans="1:6">
      <c r="A91">
        <v>313</v>
      </c>
      <c r="B91" s="178">
        <v>97900</v>
      </c>
      <c r="C91" s="178">
        <v>97900</v>
      </c>
      <c r="D91" s="179">
        <v>105935</v>
      </c>
    </row>
    <row r="92" spans="1:6">
      <c r="A92">
        <v>313</v>
      </c>
      <c r="B92" s="178">
        <v>16100</v>
      </c>
      <c r="C92" s="178">
        <v>16100</v>
      </c>
      <c r="D92" s="179">
        <v>24750</v>
      </c>
    </row>
    <row r="93" spans="1:6">
      <c r="A93">
        <v>321</v>
      </c>
    </row>
    <row r="94" spans="1:6">
      <c r="A94">
        <v>321</v>
      </c>
      <c r="B94" s="178">
        <v>28000</v>
      </c>
      <c r="C94" s="178">
        <v>30000</v>
      </c>
      <c r="D94" s="179">
        <v>28000</v>
      </c>
    </row>
    <row r="95" spans="1:6">
      <c r="A95">
        <v>321</v>
      </c>
      <c r="B95" s="178">
        <v>71000</v>
      </c>
      <c r="C95" s="178">
        <v>51000</v>
      </c>
      <c r="D95" s="179">
        <v>16000</v>
      </c>
    </row>
    <row r="96" spans="1:6">
      <c r="A96">
        <v>322</v>
      </c>
      <c r="B96" s="178">
        <v>45000</v>
      </c>
      <c r="C96" s="178">
        <v>50000</v>
      </c>
      <c r="D96" s="179">
        <v>50000</v>
      </c>
    </row>
    <row r="97" spans="1:6">
      <c r="A97">
        <v>322</v>
      </c>
      <c r="B97" s="178">
        <v>181000</v>
      </c>
      <c r="C97" s="178">
        <v>177000</v>
      </c>
      <c r="D97" s="179">
        <v>183000</v>
      </c>
    </row>
    <row r="98" spans="1:6">
      <c r="A98">
        <v>322</v>
      </c>
      <c r="B98" s="178">
        <v>55000</v>
      </c>
      <c r="C98" s="178">
        <v>35000</v>
      </c>
      <c r="D98" s="179">
        <v>7000</v>
      </c>
    </row>
    <row r="99" spans="1:6">
      <c r="A99">
        <v>323</v>
      </c>
      <c r="B99" s="178">
        <v>165000</v>
      </c>
      <c r="C99" s="178">
        <v>165000</v>
      </c>
      <c r="D99" s="179">
        <v>150000</v>
      </c>
    </row>
    <row r="100" spans="1:6">
      <c r="A100">
        <v>323</v>
      </c>
      <c r="B100" s="178">
        <v>250250</v>
      </c>
      <c r="C100" s="178">
        <v>303710</v>
      </c>
      <c r="D100" s="179">
        <v>358250</v>
      </c>
    </row>
    <row r="101" spans="1:6">
      <c r="A101">
        <v>323</v>
      </c>
      <c r="B101" s="178">
        <v>110000</v>
      </c>
      <c r="C101" s="178">
        <v>110000</v>
      </c>
      <c r="D101" s="179">
        <v>10000</v>
      </c>
    </row>
    <row r="102" spans="1:6">
      <c r="A102">
        <v>323</v>
      </c>
      <c r="B102" s="178">
        <v>145000</v>
      </c>
      <c r="C102" s="178">
        <v>190000</v>
      </c>
      <c r="D102" s="179">
        <v>255000</v>
      </c>
    </row>
    <row r="103" spans="1:6">
      <c r="A103">
        <v>323</v>
      </c>
      <c r="B103" s="178">
        <v>50000</v>
      </c>
      <c r="C103" s="178">
        <v>70000</v>
      </c>
      <c r="D103" s="179">
        <v>70000</v>
      </c>
    </row>
    <row r="104" spans="1:6">
      <c r="A104">
        <v>323</v>
      </c>
      <c r="B104" s="178">
        <v>0</v>
      </c>
      <c r="C104" s="178">
        <v>0</v>
      </c>
      <c r="D104" s="179">
        <v>0</v>
      </c>
      <c r="E104" s="178">
        <v>0</v>
      </c>
      <c r="F104" s="178">
        <v>0</v>
      </c>
    </row>
    <row r="105" spans="1:6">
      <c r="A105">
        <v>323</v>
      </c>
      <c r="B105" s="178">
        <v>80000</v>
      </c>
      <c r="C105" s="178">
        <v>80000</v>
      </c>
      <c r="D105" s="179">
        <v>0</v>
      </c>
    </row>
    <row r="106" spans="1:6">
      <c r="A106">
        <v>324</v>
      </c>
      <c r="B106" s="178">
        <v>48000</v>
      </c>
      <c r="C106" s="178">
        <v>48000</v>
      </c>
      <c r="D106" s="179">
        <v>30000</v>
      </c>
    </row>
    <row r="107" spans="1:6">
      <c r="A107">
        <v>329</v>
      </c>
      <c r="B107" s="178">
        <v>75000</v>
      </c>
      <c r="C107" s="178">
        <v>105000</v>
      </c>
      <c r="D107" s="179">
        <v>105000</v>
      </c>
    </row>
    <row r="108" spans="1:6">
      <c r="A108">
        <v>329</v>
      </c>
      <c r="B108" s="178">
        <v>68000</v>
      </c>
      <c r="C108" s="178">
        <v>30000</v>
      </c>
      <c r="D108" s="179">
        <v>35000</v>
      </c>
    </row>
    <row r="109" spans="1:6">
      <c r="A109">
        <v>329</v>
      </c>
      <c r="B109" s="178">
        <v>320000</v>
      </c>
      <c r="C109" s="178">
        <v>220000</v>
      </c>
      <c r="D109" s="179">
        <v>274000</v>
      </c>
    </row>
    <row r="110" spans="1:6">
      <c r="A110">
        <v>329</v>
      </c>
    </row>
    <row r="111" spans="1:6">
      <c r="A111">
        <v>329</v>
      </c>
      <c r="B111" s="178">
        <v>242700</v>
      </c>
      <c r="C111" s="178">
        <v>184000</v>
      </c>
      <c r="D111" s="179">
        <v>0</v>
      </c>
    </row>
    <row r="112" spans="1:6">
      <c r="A112">
        <v>342</v>
      </c>
      <c r="B112" s="178">
        <v>20000</v>
      </c>
      <c r="C112" s="178">
        <v>20000</v>
      </c>
      <c r="D112" s="179">
        <v>20000</v>
      </c>
    </row>
    <row r="113" spans="1:4">
      <c r="A113">
        <v>343</v>
      </c>
      <c r="B113" s="178">
        <v>16000</v>
      </c>
      <c r="C113" s="178">
        <v>16000</v>
      </c>
      <c r="D113" s="179">
        <v>25000</v>
      </c>
    </row>
    <row r="114" spans="1:4">
      <c r="A114">
        <v>372</v>
      </c>
      <c r="B114" s="178">
        <v>135000</v>
      </c>
      <c r="C114" s="178">
        <v>100000</v>
      </c>
      <c r="D114" s="179">
        <v>100000</v>
      </c>
    </row>
    <row r="115" spans="1:4">
      <c r="A115">
        <v>372</v>
      </c>
      <c r="B115" s="178">
        <v>30000</v>
      </c>
      <c r="C115" s="178">
        <v>30000</v>
      </c>
      <c r="D115" s="179">
        <v>30000</v>
      </c>
    </row>
    <row r="116" spans="1:4">
      <c r="A116">
        <v>372</v>
      </c>
      <c r="B116" s="178">
        <v>190000</v>
      </c>
      <c r="C116" s="178">
        <v>330000</v>
      </c>
      <c r="D116" s="179">
        <v>330000</v>
      </c>
    </row>
    <row r="117" spans="1:4">
      <c r="A117">
        <v>372</v>
      </c>
      <c r="B117" s="178">
        <v>35000</v>
      </c>
      <c r="C117" s="178">
        <v>27000</v>
      </c>
      <c r="D117" s="179">
        <v>20000</v>
      </c>
    </row>
    <row r="118" spans="1:4">
      <c r="A118">
        <v>372</v>
      </c>
      <c r="B118" s="178">
        <v>15000</v>
      </c>
      <c r="C118" s="178">
        <v>40000</v>
      </c>
      <c r="D118" s="179">
        <v>40000</v>
      </c>
    </row>
    <row r="119" spans="1:4">
      <c r="A119">
        <v>381</v>
      </c>
      <c r="B119" s="178">
        <v>10000</v>
      </c>
      <c r="C119" s="178">
        <v>10000</v>
      </c>
      <c r="D119" s="179">
        <v>10000</v>
      </c>
    </row>
    <row r="120" spans="1:4">
      <c r="A120">
        <v>381</v>
      </c>
      <c r="B120" s="178">
        <v>100000</v>
      </c>
      <c r="C120" s="178">
        <v>120000</v>
      </c>
      <c r="D120" s="179">
        <v>120000</v>
      </c>
    </row>
    <row r="121" spans="1:4">
      <c r="A121">
        <v>381</v>
      </c>
      <c r="B121" s="178">
        <v>3000</v>
      </c>
      <c r="C121" s="178">
        <v>3000</v>
      </c>
      <c r="D121" s="179">
        <v>3000</v>
      </c>
    </row>
    <row r="122" spans="1:4">
      <c r="A122">
        <v>381</v>
      </c>
      <c r="B122" s="178">
        <v>10000</v>
      </c>
      <c r="C122" s="178">
        <v>27000</v>
      </c>
      <c r="D122" s="179">
        <v>27000</v>
      </c>
    </row>
    <row r="123" spans="1:4">
      <c r="A123">
        <v>381</v>
      </c>
      <c r="B123" s="178">
        <v>15000</v>
      </c>
      <c r="C123" s="178">
        <v>15000</v>
      </c>
      <c r="D123" s="179">
        <v>15000</v>
      </c>
    </row>
    <row r="124" spans="1:4">
      <c r="A124">
        <v>381</v>
      </c>
      <c r="B124" s="178">
        <v>70000</v>
      </c>
      <c r="C124" s="178">
        <v>70000</v>
      </c>
      <c r="D124" s="179">
        <v>70000</v>
      </c>
    </row>
    <row r="125" spans="1:4">
      <c r="A125">
        <v>381</v>
      </c>
      <c r="B125" s="178">
        <v>30000</v>
      </c>
      <c r="C125" s="178">
        <v>30000</v>
      </c>
      <c r="D125" s="179">
        <v>30000</v>
      </c>
    </row>
    <row r="126" spans="1:4">
      <c r="A126">
        <v>381</v>
      </c>
      <c r="B126" s="178">
        <v>50000</v>
      </c>
      <c r="C126" s="178">
        <v>60000</v>
      </c>
      <c r="D126" s="179">
        <v>60000</v>
      </c>
    </row>
    <row r="127" spans="1:4">
      <c r="A127">
        <v>381</v>
      </c>
      <c r="B127" s="178">
        <v>20000</v>
      </c>
      <c r="C127" s="178">
        <v>20000</v>
      </c>
      <c r="D127" s="179">
        <v>20000</v>
      </c>
    </row>
    <row r="128" spans="1:4">
      <c r="A128">
        <v>381</v>
      </c>
      <c r="B128" s="178">
        <v>60000</v>
      </c>
      <c r="C128" s="178">
        <v>60000</v>
      </c>
      <c r="D128" s="179">
        <v>60000</v>
      </c>
    </row>
    <row r="129" spans="1:6">
      <c r="A129">
        <v>381</v>
      </c>
      <c r="B129" s="178">
        <v>150000</v>
      </c>
      <c r="C129" s="178">
        <v>170000</v>
      </c>
      <c r="D129" s="179">
        <v>170000</v>
      </c>
    </row>
    <row r="130" spans="1:6">
      <c r="A130">
        <v>382</v>
      </c>
      <c r="B130" s="178">
        <v>0</v>
      </c>
      <c r="C130" s="178">
        <v>0</v>
      </c>
      <c r="D130" s="179">
        <v>0</v>
      </c>
    </row>
    <row r="131" spans="1:6">
      <c r="A131">
        <v>385</v>
      </c>
    </row>
    <row r="132" spans="1:6">
      <c r="A132">
        <v>421</v>
      </c>
      <c r="B132" s="178">
        <v>675000</v>
      </c>
      <c r="C132" s="178">
        <v>575000</v>
      </c>
      <c r="D132" s="179">
        <v>3543000</v>
      </c>
    </row>
    <row r="133" spans="1:6">
      <c r="A133">
        <v>421</v>
      </c>
      <c r="B133" s="178">
        <v>270000</v>
      </c>
      <c r="C133" s="178">
        <v>300000</v>
      </c>
      <c r="D133" s="179">
        <v>1513488</v>
      </c>
    </row>
    <row r="134" spans="1:6">
      <c r="A134">
        <v>421</v>
      </c>
      <c r="D134" s="179">
        <v>3000000</v>
      </c>
      <c r="E134" s="178">
        <v>1000000</v>
      </c>
    </row>
    <row r="135" spans="1:6">
      <c r="A135">
        <v>422</v>
      </c>
      <c r="B135" s="178">
        <v>23000</v>
      </c>
      <c r="C135" s="178">
        <v>23000</v>
      </c>
      <c r="D135" s="179">
        <v>23000</v>
      </c>
    </row>
    <row r="136" spans="1:6">
      <c r="A136">
        <v>422</v>
      </c>
      <c r="C136" s="178">
        <v>50000</v>
      </c>
      <c r="D136" s="179">
        <v>50000</v>
      </c>
    </row>
    <row r="137" spans="1:6">
      <c r="A137">
        <v>422</v>
      </c>
      <c r="B137" s="178">
        <v>0</v>
      </c>
      <c r="C137" s="178">
        <v>0</v>
      </c>
      <c r="D137" s="179">
        <v>0</v>
      </c>
      <c r="E137" s="178">
        <v>0</v>
      </c>
      <c r="F137" s="178">
        <v>0</v>
      </c>
    </row>
    <row r="138" spans="1:6">
      <c r="A138">
        <v>422</v>
      </c>
      <c r="B138" s="178">
        <v>20000</v>
      </c>
      <c r="C138" s="178">
        <v>0</v>
      </c>
      <c r="D138" s="179">
        <v>0</v>
      </c>
    </row>
    <row r="139" spans="1:6">
      <c r="A139">
        <v>426</v>
      </c>
    </row>
    <row r="140" spans="1:6">
      <c r="A140">
        <v>426</v>
      </c>
      <c r="B140" s="178">
        <v>300000</v>
      </c>
      <c r="C140" s="178">
        <v>650000</v>
      </c>
      <c r="D140" s="179">
        <v>650000</v>
      </c>
    </row>
    <row r="141" spans="1:6">
      <c r="A141">
        <v>451</v>
      </c>
    </row>
    <row r="142" spans="1:6">
      <c r="A142">
        <v>542</v>
      </c>
      <c r="B142" s="178">
        <v>350000</v>
      </c>
      <c r="C142" s="178">
        <v>350000</v>
      </c>
      <c r="D142" s="179">
        <v>350000</v>
      </c>
    </row>
    <row r="143" spans="1:6">
      <c r="A143">
        <v>547</v>
      </c>
      <c r="B143" s="178">
        <v>0</v>
      </c>
      <c r="C143" s="178">
        <v>0</v>
      </c>
      <c r="D143" s="179">
        <v>0</v>
      </c>
    </row>
    <row r="144" spans="1:6">
      <c r="B144" s="178">
        <f>SUM(B84:B143)</f>
        <v>5697040</v>
      </c>
      <c r="C144" s="178">
        <f t="shared" ref="C144:D144" si="0">SUM(C84:C143)</f>
        <v>6118800</v>
      </c>
      <c r="D144" s="178">
        <f t="shared" si="0"/>
        <v>12987807</v>
      </c>
    </row>
    <row r="149" spans="1:4">
      <c r="A149">
        <v>3111</v>
      </c>
      <c r="B149" s="178">
        <v>143740</v>
      </c>
      <c r="C149" s="178">
        <v>143740</v>
      </c>
      <c r="D149" s="179">
        <v>153953</v>
      </c>
    </row>
    <row r="150" spans="1:4">
      <c r="A150">
        <v>3111</v>
      </c>
      <c r="B150" s="178">
        <v>382000</v>
      </c>
      <c r="C150" s="178">
        <v>382000</v>
      </c>
      <c r="D150" s="179">
        <v>455678</v>
      </c>
    </row>
    <row r="151" spans="1:4">
      <c r="A151">
        <v>3111</v>
      </c>
      <c r="B151" s="178">
        <v>186350</v>
      </c>
      <c r="C151" s="178">
        <v>186350</v>
      </c>
      <c r="D151" s="179">
        <v>186350</v>
      </c>
    </row>
    <row r="152" spans="1:4">
      <c r="A152">
        <v>3121</v>
      </c>
    </row>
    <row r="153" spans="1:4">
      <c r="A153">
        <v>3121</v>
      </c>
      <c r="B153" s="178">
        <v>12000</v>
      </c>
      <c r="C153" s="178">
        <v>20000</v>
      </c>
      <c r="D153" s="179">
        <v>30000</v>
      </c>
    </row>
    <row r="154" spans="1:4">
      <c r="A154">
        <v>3132</v>
      </c>
      <c r="B154" s="178">
        <v>22300</v>
      </c>
      <c r="C154" s="178">
        <v>22300</v>
      </c>
      <c r="D154" s="179">
        <v>25403</v>
      </c>
    </row>
    <row r="155" spans="1:4">
      <c r="A155">
        <v>3132</v>
      </c>
      <c r="B155" s="178">
        <v>59200</v>
      </c>
      <c r="C155" s="178">
        <v>59200</v>
      </c>
      <c r="D155" s="179">
        <v>75187</v>
      </c>
    </row>
    <row r="156" spans="1:4">
      <c r="A156">
        <v>3132</v>
      </c>
      <c r="B156" s="178">
        <v>29000</v>
      </c>
      <c r="C156" s="178">
        <v>29000</v>
      </c>
      <c r="D156" s="179">
        <v>30748</v>
      </c>
    </row>
    <row r="157" spans="1:4">
      <c r="A157">
        <v>3133</v>
      </c>
      <c r="B157" s="178">
        <v>2500</v>
      </c>
      <c r="C157" s="178">
        <v>2500</v>
      </c>
      <c r="D157" s="179">
        <v>0</v>
      </c>
    </row>
    <row r="158" spans="1:4">
      <c r="A158">
        <v>3133</v>
      </c>
      <c r="B158" s="178">
        <v>6500</v>
      </c>
      <c r="C158" s="178">
        <v>6500</v>
      </c>
    </row>
    <row r="159" spans="1:4">
      <c r="A159">
        <v>3133</v>
      </c>
      <c r="B159" s="178">
        <v>3200</v>
      </c>
      <c r="C159" s="178">
        <v>3200</v>
      </c>
    </row>
    <row r="160" spans="1:4">
      <c r="A160">
        <v>3223</v>
      </c>
      <c r="B160" s="178">
        <v>45000</v>
      </c>
      <c r="C160" s="178">
        <v>50000</v>
      </c>
      <c r="D160" s="179">
        <v>50000</v>
      </c>
    </row>
    <row r="161" spans="1:4">
      <c r="A161">
        <v>3225</v>
      </c>
    </row>
    <row r="162" spans="1:4">
      <c r="A162">
        <v>3233</v>
      </c>
      <c r="B162" s="178">
        <v>90000</v>
      </c>
      <c r="C162" s="178">
        <v>90000</v>
      </c>
      <c r="D162" s="179">
        <v>90000</v>
      </c>
    </row>
    <row r="163" spans="1:4">
      <c r="A163">
        <v>3233</v>
      </c>
      <c r="B163" s="178">
        <v>10000</v>
      </c>
      <c r="C163" s="178">
        <v>10000</v>
      </c>
      <c r="D163" s="179">
        <v>10000</v>
      </c>
    </row>
    <row r="164" spans="1:4">
      <c r="A164">
        <v>3235</v>
      </c>
      <c r="B164" s="178">
        <v>65000</v>
      </c>
      <c r="C164" s="178">
        <v>65000</v>
      </c>
      <c r="D164" s="179">
        <v>50000</v>
      </c>
    </row>
    <row r="165" spans="1:4">
      <c r="A165">
        <v>3235</v>
      </c>
      <c r="C165" s="178">
        <v>20000</v>
      </c>
      <c r="D165" s="179">
        <v>25000</v>
      </c>
    </row>
    <row r="166" spans="1:4">
      <c r="A166">
        <v>3241</v>
      </c>
      <c r="B166" s="178">
        <v>48000</v>
      </c>
      <c r="C166" s="178">
        <v>48000</v>
      </c>
      <c r="D166" s="179">
        <v>30000</v>
      </c>
    </row>
    <row r="167" spans="1:4">
      <c r="A167">
        <v>3291</v>
      </c>
      <c r="B167" s="178">
        <v>60000</v>
      </c>
      <c r="C167" s="178">
        <v>60000</v>
      </c>
      <c r="D167" s="179">
        <v>60000</v>
      </c>
    </row>
    <row r="168" spans="1:4">
      <c r="A168">
        <v>3292</v>
      </c>
      <c r="B168" s="178">
        <v>15000</v>
      </c>
      <c r="C168" s="178">
        <v>15000</v>
      </c>
      <c r="D168" s="179">
        <v>15000</v>
      </c>
    </row>
    <row r="169" spans="1:4">
      <c r="A169">
        <v>3293</v>
      </c>
      <c r="B169" s="178">
        <v>68000</v>
      </c>
      <c r="C169" s="178">
        <v>30000</v>
      </c>
      <c r="D169" s="179">
        <v>35000</v>
      </c>
    </row>
    <row r="170" spans="1:4">
      <c r="A170">
        <v>3299</v>
      </c>
      <c r="C170" s="178">
        <v>30000</v>
      </c>
      <c r="D170" s="179">
        <v>30000</v>
      </c>
    </row>
    <row r="171" spans="1:4">
      <c r="A171">
        <v>3811</v>
      </c>
      <c r="B171" s="178">
        <v>10000</v>
      </c>
      <c r="C171" s="178">
        <v>10000</v>
      </c>
      <c r="D171" s="179">
        <v>10000</v>
      </c>
    </row>
    <row r="172" spans="1:4">
      <c r="A172">
        <v>3851</v>
      </c>
    </row>
    <row r="173" spans="1:4">
      <c r="A173">
        <v>31111</v>
      </c>
      <c r="B173" s="178">
        <v>293200</v>
      </c>
      <c r="C173" s="178">
        <v>293200</v>
      </c>
      <c r="D173" s="179">
        <v>150000</v>
      </c>
    </row>
    <row r="174" spans="1:4">
      <c r="A174">
        <v>31211</v>
      </c>
      <c r="B174" s="178">
        <v>10000</v>
      </c>
      <c r="C174" s="178">
        <v>10000</v>
      </c>
      <c r="D174" s="179">
        <v>5000</v>
      </c>
    </row>
    <row r="175" spans="1:4">
      <c r="A175">
        <v>31321</v>
      </c>
      <c r="B175" s="178">
        <v>14500</v>
      </c>
      <c r="C175" s="178">
        <v>14500</v>
      </c>
      <c r="D175" s="179">
        <v>24750</v>
      </c>
    </row>
    <row r="176" spans="1:4">
      <c r="A176">
        <v>31331</v>
      </c>
      <c r="B176" s="178">
        <v>1600</v>
      </c>
      <c r="C176" s="178">
        <v>1600</v>
      </c>
    </row>
    <row r="177" spans="1:4">
      <c r="A177">
        <v>32111</v>
      </c>
    </row>
    <row r="178" spans="1:4">
      <c r="A178">
        <v>32111</v>
      </c>
      <c r="B178" s="178">
        <v>2000</v>
      </c>
      <c r="C178" s="178">
        <v>2000</v>
      </c>
      <c r="D178" s="179">
        <v>2000</v>
      </c>
    </row>
    <row r="179" spans="1:4">
      <c r="A179">
        <v>32111</v>
      </c>
      <c r="B179" s="178">
        <v>3000</v>
      </c>
      <c r="C179" s="178">
        <v>3000</v>
      </c>
      <c r="D179" s="179">
        <v>1000</v>
      </c>
    </row>
    <row r="180" spans="1:4">
      <c r="A180">
        <v>32113</v>
      </c>
      <c r="B180" s="178">
        <v>1000</v>
      </c>
      <c r="C180" s="178">
        <v>1000</v>
      </c>
      <c r="D180" s="179">
        <v>1000</v>
      </c>
    </row>
    <row r="181" spans="1:4">
      <c r="A181">
        <v>32115</v>
      </c>
      <c r="B181" s="178">
        <v>2000</v>
      </c>
      <c r="C181" s="178">
        <v>2000</v>
      </c>
      <c r="D181" s="179">
        <v>2000</v>
      </c>
    </row>
    <row r="182" spans="1:4">
      <c r="A182">
        <v>32115</v>
      </c>
      <c r="B182" s="178">
        <v>8000</v>
      </c>
      <c r="C182" s="178">
        <v>8000</v>
      </c>
      <c r="D182" s="179">
        <v>5000</v>
      </c>
    </row>
    <row r="183" spans="1:4">
      <c r="A183">
        <v>32121</v>
      </c>
      <c r="B183" s="178">
        <v>18000</v>
      </c>
      <c r="C183" s="178">
        <v>20000</v>
      </c>
      <c r="D183" s="179">
        <v>20000</v>
      </c>
    </row>
    <row r="184" spans="1:4">
      <c r="A184">
        <v>32121</v>
      </c>
      <c r="B184" s="178">
        <v>10000</v>
      </c>
      <c r="C184" s="178">
        <v>10000</v>
      </c>
      <c r="D184" s="179">
        <v>5000</v>
      </c>
    </row>
    <row r="185" spans="1:4">
      <c r="A185">
        <v>32131</v>
      </c>
      <c r="B185" s="178">
        <v>5000</v>
      </c>
      <c r="C185" s="178">
        <v>5000</v>
      </c>
      <c r="D185" s="179">
        <v>3000</v>
      </c>
    </row>
    <row r="186" spans="1:4">
      <c r="A186">
        <v>32131</v>
      </c>
      <c r="B186" s="178">
        <v>50000</v>
      </c>
      <c r="C186" s="178">
        <v>30000</v>
      </c>
      <c r="D186" s="179">
        <v>5000</v>
      </c>
    </row>
    <row r="187" spans="1:4">
      <c r="A187">
        <v>32211</v>
      </c>
      <c r="B187" s="178">
        <v>8000</v>
      </c>
      <c r="C187" s="178">
        <v>7000</v>
      </c>
      <c r="D187" s="179">
        <v>10000</v>
      </c>
    </row>
    <row r="188" spans="1:4">
      <c r="A188">
        <v>32211</v>
      </c>
      <c r="B188" s="178">
        <v>8000</v>
      </c>
      <c r="C188" s="178">
        <v>5000</v>
      </c>
      <c r="D188" s="179">
        <v>5000</v>
      </c>
    </row>
    <row r="189" spans="1:4">
      <c r="A189">
        <v>32211</v>
      </c>
      <c r="B189" s="178">
        <v>5000</v>
      </c>
      <c r="C189" s="178">
        <v>5000</v>
      </c>
      <c r="D189" s="179">
        <v>2000</v>
      </c>
    </row>
    <row r="190" spans="1:4">
      <c r="A190">
        <v>32211</v>
      </c>
      <c r="B190" s="178">
        <v>50000</v>
      </c>
      <c r="C190" s="178">
        <v>30000</v>
      </c>
      <c r="D190" s="179">
        <v>5000</v>
      </c>
    </row>
    <row r="191" spans="1:4">
      <c r="A191">
        <v>32212</v>
      </c>
      <c r="B191" s="178">
        <v>5000</v>
      </c>
      <c r="C191" s="178">
        <v>5000</v>
      </c>
      <c r="D191" s="179">
        <v>5000</v>
      </c>
    </row>
    <row r="192" spans="1:4">
      <c r="A192">
        <v>32231</v>
      </c>
      <c r="B192" s="178">
        <v>110000</v>
      </c>
      <c r="C192" s="178">
        <v>110000</v>
      </c>
      <c r="D192" s="179">
        <v>110000</v>
      </c>
    </row>
    <row r="193" spans="1:6">
      <c r="A193">
        <v>32231</v>
      </c>
      <c r="B193" s="178">
        <v>40000</v>
      </c>
      <c r="C193" s="178">
        <v>40000</v>
      </c>
      <c r="D193" s="179">
        <v>40000</v>
      </c>
    </row>
    <row r="194" spans="1:6">
      <c r="A194">
        <v>32231</v>
      </c>
    </row>
    <row r="195" spans="1:6">
      <c r="A195">
        <v>32251</v>
      </c>
      <c r="B195" s="178">
        <v>5000</v>
      </c>
      <c r="C195" s="178">
        <v>5000</v>
      </c>
      <c r="D195" s="179">
        <v>8000</v>
      </c>
    </row>
    <row r="196" spans="1:6">
      <c r="A196">
        <v>32271</v>
      </c>
      <c r="B196" s="178">
        <v>5000</v>
      </c>
      <c r="C196" s="178">
        <v>5000</v>
      </c>
      <c r="D196" s="179">
        <v>5000</v>
      </c>
    </row>
    <row r="197" spans="1:6">
      <c r="A197">
        <v>32311</v>
      </c>
      <c r="B197" s="178">
        <v>33000</v>
      </c>
      <c r="C197" s="178">
        <v>38000</v>
      </c>
      <c r="D197" s="179">
        <v>42000</v>
      </c>
    </row>
    <row r="198" spans="1:6">
      <c r="A198">
        <v>32313</v>
      </c>
      <c r="B198" s="178">
        <v>4000</v>
      </c>
      <c r="C198" s="178">
        <v>3000</v>
      </c>
      <c r="D198" s="179">
        <v>3000</v>
      </c>
    </row>
    <row r="199" spans="1:6">
      <c r="A199">
        <v>32321</v>
      </c>
      <c r="B199" s="178">
        <v>25000</v>
      </c>
      <c r="C199" s="178">
        <v>28000</v>
      </c>
      <c r="D199" s="179">
        <v>30000</v>
      </c>
    </row>
    <row r="200" spans="1:6">
      <c r="A200">
        <v>32322</v>
      </c>
      <c r="B200" s="178">
        <v>13000</v>
      </c>
      <c r="C200" s="178">
        <v>13000</v>
      </c>
      <c r="D200" s="179">
        <v>15000</v>
      </c>
    </row>
    <row r="201" spans="1:6">
      <c r="A201">
        <v>32323</v>
      </c>
      <c r="B201" s="178">
        <v>22000</v>
      </c>
      <c r="C201" s="178">
        <v>28000</v>
      </c>
      <c r="D201" s="179">
        <v>35000</v>
      </c>
    </row>
    <row r="202" spans="1:6">
      <c r="A202">
        <v>32326</v>
      </c>
      <c r="B202" s="178">
        <v>16000</v>
      </c>
      <c r="C202" s="178">
        <v>16000</v>
      </c>
      <c r="D202" s="179">
        <v>16000</v>
      </c>
    </row>
    <row r="203" spans="1:6">
      <c r="A203">
        <v>32329</v>
      </c>
      <c r="B203" s="178">
        <v>3000</v>
      </c>
      <c r="C203" s="178">
        <v>3000</v>
      </c>
      <c r="D203" s="179">
        <v>3000</v>
      </c>
    </row>
    <row r="204" spans="1:6">
      <c r="A204">
        <v>32329</v>
      </c>
      <c r="B204" s="178">
        <v>5000</v>
      </c>
      <c r="C204" s="178">
        <v>5000</v>
      </c>
      <c r="D204" s="179">
        <v>5000</v>
      </c>
    </row>
    <row r="205" spans="1:6">
      <c r="A205">
        <v>32329</v>
      </c>
      <c r="B205" s="178">
        <v>120000</v>
      </c>
      <c r="C205" s="178">
        <v>140000</v>
      </c>
      <c r="D205" s="179">
        <v>200000</v>
      </c>
    </row>
    <row r="206" spans="1:6">
      <c r="A206">
        <v>32329</v>
      </c>
      <c r="B206" s="178">
        <v>25000</v>
      </c>
      <c r="C206" s="178">
        <v>30000</v>
      </c>
      <c r="D206" s="179">
        <v>30000</v>
      </c>
    </row>
    <row r="207" spans="1:6">
      <c r="A207">
        <v>32329</v>
      </c>
      <c r="B207" s="178">
        <v>50000</v>
      </c>
      <c r="C207" s="178">
        <v>70000</v>
      </c>
      <c r="D207" s="179">
        <v>70000</v>
      </c>
    </row>
    <row r="208" spans="1:6">
      <c r="A208">
        <v>32329</v>
      </c>
      <c r="F208" s="178">
        <v>0</v>
      </c>
    </row>
    <row r="209" spans="1:4">
      <c r="A209">
        <v>32341</v>
      </c>
      <c r="B209" s="178">
        <v>15000</v>
      </c>
      <c r="C209" s="178">
        <v>10000</v>
      </c>
      <c r="D209" s="179">
        <v>10000</v>
      </c>
    </row>
    <row r="210" spans="1:4">
      <c r="A210">
        <v>32342</v>
      </c>
      <c r="B210" s="178">
        <v>1500</v>
      </c>
      <c r="C210" s="178">
        <v>1500</v>
      </c>
      <c r="D210" s="179">
        <v>1500</v>
      </c>
    </row>
    <row r="211" spans="1:4">
      <c r="A211">
        <v>32342</v>
      </c>
      <c r="C211" s="178">
        <v>10000</v>
      </c>
      <c r="D211" s="179">
        <v>10000</v>
      </c>
    </row>
    <row r="212" spans="1:4">
      <c r="A212">
        <v>32343</v>
      </c>
      <c r="B212" s="178">
        <v>32000</v>
      </c>
      <c r="C212" s="178">
        <v>32000</v>
      </c>
      <c r="D212" s="179">
        <v>32000</v>
      </c>
    </row>
    <row r="213" spans="1:4">
      <c r="A213">
        <v>32371</v>
      </c>
      <c r="B213" s="178">
        <v>24000</v>
      </c>
      <c r="C213" s="178">
        <v>24000</v>
      </c>
      <c r="D213" s="179">
        <v>24000</v>
      </c>
    </row>
    <row r="214" spans="1:4">
      <c r="A214">
        <v>32371</v>
      </c>
      <c r="B214" s="178">
        <v>28000</v>
      </c>
      <c r="C214" s="178">
        <v>28000</v>
      </c>
      <c r="D214" s="179">
        <v>28000</v>
      </c>
    </row>
    <row r="215" spans="1:4">
      <c r="A215">
        <v>32371</v>
      </c>
      <c r="C215" s="178">
        <v>20000</v>
      </c>
      <c r="D215" s="179">
        <v>20000</v>
      </c>
    </row>
    <row r="216" spans="1:4">
      <c r="A216">
        <v>32371</v>
      </c>
      <c r="B216" s="178">
        <v>10000</v>
      </c>
      <c r="C216" s="178">
        <v>10460</v>
      </c>
      <c r="D216" s="179">
        <v>30000</v>
      </c>
    </row>
    <row r="217" spans="1:4">
      <c r="A217">
        <v>32371</v>
      </c>
      <c r="B217" s="178">
        <v>10000</v>
      </c>
      <c r="C217" s="178">
        <v>10000</v>
      </c>
      <c r="D217" s="179">
        <v>10000</v>
      </c>
    </row>
    <row r="218" spans="1:4">
      <c r="A218">
        <v>32371</v>
      </c>
    </row>
    <row r="219" spans="1:4">
      <c r="A219">
        <v>32371</v>
      </c>
      <c r="B219" s="178">
        <v>100000</v>
      </c>
      <c r="C219" s="178">
        <v>100000</v>
      </c>
    </row>
    <row r="220" spans="1:4">
      <c r="A220">
        <v>32371</v>
      </c>
      <c r="B220" s="178">
        <v>80000</v>
      </c>
      <c r="C220" s="178">
        <v>80000</v>
      </c>
    </row>
    <row r="221" spans="1:4">
      <c r="A221">
        <v>32381</v>
      </c>
      <c r="B221" s="178">
        <v>3750</v>
      </c>
      <c r="C221" s="178">
        <v>3750</v>
      </c>
      <c r="D221" s="179">
        <v>3750</v>
      </c>
    </row>
    <row r="222" spans="1:4">
      <c r="A222">
        <v>32391</v>
      </c>
      <c r="C222" s="178">
        <v>20000</v>
      </c>
      <c r="D222" s="179">
        <v>40000</v>
      </c>
    </row>
    <row r="223" spans="1:4">
      <c r="A223">
        <v>32391</v>
      </c>
      <c r="B223" s="178">
        <v>15000</v>
      </c>
      <c r="C223" s="178">
        <v>10000</v>
      </c>
      <c r="D223" s="179">
        <v>10000</v>
      </c>
    </row>
    <row r="224" spans="1:4">
      <c r="A224">
        <v>32961</v>
      </c>
      <c r="B224" s="178">
        <v>30000</v>
      </c>
      <c r="C224" s="178">
        <v>30000</v>
      </c>
      <c r="D224" s="179">
        <v>30000</v>
      </c>
    </row>
    <row r="225" spans="1:4">
      <c r="A225">
        <v>32991</v>
      </c>
      <c r="B225" s="178">
        <v>130000</v>
      </c>
      <c r="C225" s="178">
        <v>130000</v>
      </c>
      <c r="D225" s="179">
        <v>125000</v>
      </c>
    </row>
    <row r="226" spans="1:4">
      <c r="A226">
        <v>32991</v>
      </c>
      <c r="D226" s="179">
        <v>4000</v>
      </c>
    </row>
    <row r="227" spans="1:4">
      <c r="A227">
        <v>32991</v>
      </c>
      <c r="B227" s="178">
        <v>100000</v>
      </c>
      <c r="D227" s="179">
        <v>100000</v>
      </c>
    </row>
    <row r="228" spans="1:4">
      <c r="A228">
        <v>32991</v>
      </c>
      <c r="B228" s="178">
        <v>45000</v>
      </c>
      <c r="C228" s="178">
        <v>45000</v>
      </c>
    </row>
    <row r="229" spans="1:4">
      <c r="A229">
        <v>32991</v>
      </c>
    </row>
    <row r="230" spans="1:4">
      <c r="A230">
        <v>32991</v>
      </c>
    </row>
    <row r="231" spans="1:4">
      <c r="A231">
        <v>32991</v>
      </c>
    </row>
    <row r="232" spans="1:4">
      <c r="A232">
        <v>32991</v>
      </c>
    </row>
    <row r="233" spans="1:4">
      <c r="A233">
        <v>32991</v>
      </c>
      <c r="B233" s="178">
        <v>15000</v>
      </c>
      <c r="C233" s="178">
        <v>15000</v>
      </c>
      <c r="D233" s="179">
        <v>15000</v>
      </c>
    </row>
    <row r="234" spans="1:4">
      <c r="A234">
        <v>32991</v>
      </c>
    </row>
    <row r="235" spans="1:4">
      <c r="A235">
        <v>32991</v>
      </c>
      <c r="B235" s="178">
        <v>242700</v>
      </c>
      <c r="C235" s="178">
        <v>184000</v>
      </c>
    </row>
    <row r="236" spans="1:4">
      <c r="A236">
        <v>34221</v>
      </c>
      <c r="B236" s="178">
        <v>20000</v>
      </c>
      <c r="C236" s="178">
        <v>20000</v>
      </c>
      <c r="D236" s="179">
        <v>20000</v>
      </c>
    </row>
    <row r="237" spans="1:4">
      <c r="A237">
        <v>34311</v>
      </c>
      <c r="B237" s="178">
        <v>16000</v>
      </c>
      <c r="C237" s="178">
        <v>16000</v>
      </c>
      <c r="D237" s="179">
        <v>25000</v>
      </c>
    </row>
    <row r="238" spans="1:4">
      <c r="A238">
        <v>37211</v>
      </c>
      <c r="B238" s="178">
        <v>180000</v>
      </c>
      <c r="C238" s="178">
        <v>180000</v>
      </c>
      <c r="D238" s="179">
        <v>180000</v>
      </c>
    </row>
    <row r="239" spans="1:4">
      <c r="A239">
        <v>37211</v>
      </c>
      <c r="B239" s="178">
        <v>10000</v>
      </c>
      <c r="C239" s="178">
        <v>20000</v>
      </c>
      <c r="D239" s="179">
        <v>20000</v>
      </c>
    </row>
    <row r="240" spans="1:4">
      <c r="A240">
        <v>37211</v>
      </c>
      <c r="B240" s="178">
        <v>35000</v>
      </c>
      <c r="C240" s="178">
        <v>27000</v>
      </c>
      <c r="D240" s="179">
        <v>20000</v>
      </c>
    </row>
    <row r="241" spans="1:4">
      <c r="A241">
        <v>37211</v>
      </c>
      <c r="B241" s="178">
        <v>15000</v>
      </c>
      <c r="C241" s="178">
        <v>40000</v>
      </c>
      <c r="D241" s="179">
        <v>40000</v>
      </c>
    </row>
    <row r="242" spans="1:4">
      <c r="A242">
        <v>37221</v>
      </c>
      <c r="B242" s="178">
        <v>25000</v>
      </c>
      <c r="C242" s="178">
        <v>25000</v>
      </c>
      <c r="D242" s="179">
        <v>25000</v>
      </c>
    </row>
    <row r="243" spans="1:4">
      <c r="A243">
        <v>37221</v>
      </c>
      <c r="B243" s="178">
        <v>85000</v>
      </c>
    </row>
    <row r="244" spans="1:4">
      <c r="A244">
        <v>37221</v>
      </c>
      <c r="B244" s="178">
        <v>0</v>
      </c>
      <c r="C244" s="178">
        <v>50000</v>
      </c>
      <c r="D244" s="179">
        <v>50000</v>
      </c>
    </row>
    <row r="245" spans="1:4">
      <c r="A245">
        <v>37221</v>
      </c>
      <c r="B245" s="178">
        <v>25000</v>
      </c>
      <c r="C245" s="178">
        <v>25000</v>
      </c>
      <c r="D245" s="179">
        <v>25000</v>
      </c>
    </row>
    <row r="246" spans="1:4">
      <c r="A246">
        <v>37221</v>
      </c>
      <c r="B246" s="178">
        <v>0</v>
      </c>
      <c r="C246" s="178">
        <v>0</v>
      </c>
      <c r="D246" s="179">
        <v>0</v>
      </c>
    </row>
    <row r="247" spans="1:4">
      <c r="A247">
        <v>37221</v>
      </c>
      <c r="B247" s="178">
        <v>30000</v>
      </c>
      <c r="C247" s="178">
        <v>30000</v>
      </c>
      <c r="D247" s="179">
        <v>30000</v>
      </c>
    </row>
    <row r="248" spans="1:4">
      <c r="A248">
        <v>37221</v>
      </c>
      <c r="C248" s="178">
        <v>130000</v>
      </c>
      <c r="D248" s="179">
        <v>130000</v>
      </c>
    </row>
    <row r="249" spans="1:4">
      <c r="A249">
        <v>38111</v>
      </c>
      <c r="B249" s="178">
        <v>100000</v>
      </c>
      <c r="C249" s="178">
        <v>120000</v>
      </c>
      <c r="D249" s="179">
        <v>120000</v>
      </c>
    </row>
    <row r="250" spans="1:4">
      <c r="A250">
        <v>38111</v>
      </c>
      <c r="B250" s="178">
        <v>3000</v>
      </c>
      <c r="C250" s="178">
        <v>3000</v>
      </c>
      <c r="D250" s="179">
        <v>3000</v>
      </c>
    </row>
    <row r="251" spans="1:4">
      <c r="A251">
        <v>38111</v>
      </c>
      <c r="B251" s="178">
        <v>15000</v>
      </c>
      <c r="C251" s="178">
        <v>15000</v>
      </c>
      <c r="D251" s="179">
        <v>15000</v>
      </c>
    </row>
    <row r="252" spans="1:4">
      <c r="A252">
        <v>38112</v>
      </c>
      <c r="B252" s="178">
        <v>150000</v>
      </c>
      <c r="C252" s="178">
        <v>170000</v>
      </c>
      <c r="D252" s="179">
        <v>170000</v>
      </c>
    </row>
    <row r="253" spans="1:4">
      <c r="A253">
        <v>38113</v>
      </c>
      <c r="B253" s="178">
        <v>10000</v>
      </c>
      <c r="C253" s="178">
        <v>27000</v>
      </c>
      <c r="D253" s="179">
        <v>27000</v>
      </c>
    </row>
    <row r="254" spans="1:4">
      <c r="A254">
        <v>38113</v>
      </c>
      <c r="B254" s="178">
        <v>70000</v>
      </c>
      <c r="C254" s="178">
        <v>70000</v>
      </c>
      <c r="D254" s="179">
        <v>70000</v>
      </c>
    </row>
    <row r="255" spans="1:4">
      <c r="A255">
        <v>38113</v>
      </c>
      <c r="B255" s="178">
        <v>30000</v>
      </c>
      <c r="C255" s="178">
        <v>30000</v>
      </c>
      <c r="D255" s="179">
        <v>30000</v>
      </c>
    </row>
    <row r="256" spans="1:4">
      <c r="A256">
        <v>38113</v>
      </c>
      <c r="B256" s="178">
        <v>50000</v>
      </c>
      <c r="C256" s="178">
        <v>60000</v>
      </c>
      <c r="D256" s="179">
        <v>60000</v>
      </c>
    </row>
    <row r="257" spans="1:5">
      <c r="A257">
        <v>38113</v>
      </c>
      <c r="B257" s="178">
        <v>20000</v>
      </c>
      <c r="C257" s="178">
        <v>20000</v>
      </c>
      <c r="D257" s="179">
        <v>20000</v>
      </c>
    </row>
    <row r="258" spans="1:5">
      <c r="A258">
        <v>38113</v>
      </c>
      <c r="B258" s="178">
        <v>60000</v>
      </c>
      <c r="C258" s="178">
        <v>60000</v>
      </c>
      <c r="D258" s="179">
        <v>60000</v>
      </c>
    </row>
    <row r="259" spans="1:5">
      <c r="A259">
        <v>38211</v>
      </c>
    </row>
    <row r="260" spans="1:5">
      <c r="A260">
        <v>42121</v>
      </c>
    </row>
    <row r="261" spans="1:5">
      <c r="A261">
        <v>42123</v>
      </c>
      <c r="D261" s="179">
        <v>3000000</v>
      </c>
      <c r="E261" s="178">
        <v>1000000</v>
      </c>
    </row>
    <row r="262" spans="1:5">
      <c r="A262">
        <v>42139</v>
      </c>
      <c r="B262" s="178">
        <v>120000</v>
      </c>
      <c r="C262" s="178">
        <v>100000</v>
      </c>
      <c r="D262" s="179">
        <v>560000</v>
      </c>
    </row>
    <row r="263" spans="1:5">
      <c r="A263">
        <v>42139</v>
      </c>
      <c r="B263" s="178">
        <v>150000</v>
      </c>
      <c r="C263" s="178">
        <v>200000</v>
      </c>
      <c r="D263" s="179">
        <v>953488</v>
      </c>
    </row>
    <row r="264" spans="1:5">
      <c r="A264">
        <v>42141</v>
      </c>
      <c r="D264" s="179">
        <v>2500000</v>
      </c>
      <c r="E264" s="178">
        <v>2500000</v>
      </c>
    </row>
    <row r="265" spans="1:5">
      <c r="A265">
        <v>42141</v>
      </c>
      <c r="D265" s="179">
        <v>400000</v>
      </c>
    </row>
    <row r="266" spans="1:5">
      <c r="A266">
        <v>42141</v>
      </c>
      <c r="B266" s="178">
        <v>250000</v>
      </c>
      <c r="C266" s="178">
        <v>250000</v>
      </c>
      <c r="D266" s="179">
        <v>250000</v>
      </c>
    </row>
    <row r="267" spans="1:5">
      <c r="A267">
        <v>42141</v>
      </c>
      <c r="B267" s="178">
        <v>400000</v>
      </c>
      <c r="C267" s="178">
        <v>300000</v>
      </c>
      <c r="D267" s="179">
        <v>393000</v>
      </c>
    </row>
    <row r="268" spans="1:5">
      <c r="A268">
        <v>42141</v>
      </c>
      <c r="B268" s="178">
        <v>25000</v>
      </c>
      <c r="C268" s="178">
        <v>25000</v>
      </c>
    </row>
    <row r="269" spans="1:5">
      <c r="A269">
        <v>42211</v>
      </c>
      <c r="B269" s="178">
        <v>5000</v>
      </c>
      <c r="C269" s="178">
        <v>5000</v>
      </c>
      <c r="D269" s="179">
        <v>5000</v>
      </c>
    </row>
    <row r="270" spans="1:5">
      <c r="A270">
        <v>42211</v>
      </c>
      <c r="B270" s="178">
        <v>20000</v>
      </c>
      <c r="D270" s="179">
        <v>0</v>
      </c>
    </row>
    <row r="271" spans="1:5">
      <c r="A271">
        <v>42212</v>
      </c>
      <c r="B271" s="178">
        <v>3000</v>
      </c>
      <c r="C271" s="178">
        <v>3000</v>
      </c>
      <c r="D271" s="179">
        <v>3000</v>
      </c>
    </row>
    <row r="272" spans="1:5">
      <c r="A272">
        <v>42219</v>
      </c>
      <c r="B272" s="178">
        <v>15000</v>
      </c>
      <c r="C272" s="178">
        <v>15000</v>
      </c>
      <c r="D272" s="179">
        <v>15000</v>
      </c>
    </row>
    <row r="273" spans="1:6">
      <c r="A273">
        <v>42219</v>
      </c>
      <c r="C273" s="178">
        <v>50000</v>
      </c>
      <c r="D273" s="179">
        <v>50000</v>
      </c>
    </row>
    <row r="274" spans="1:6">
      <c r="A274">
        <v>42239</v>
      </c>
    </row>
    <row r="275" spans="1:6">
      <c r="A275">
        <v>42239</v>
      </c>
    </row>
    <row r="276" spans="1:6">
      <c r="A276">
        <v>42631</v>
      </c>
    </row>
    <row r="277" spans="1:6">
      <c r="A277">
        <v>42641</v>
      </c>
      <c r="B277" s="178">
        <v>300000</v>
      </c>
      <c r="C277" s="178">
        <v>650000</v>
      </c>
      <c r="D277" s="179">
        <v>650000</v>
      </c>
    </row>
    <row r="278" spans="1:6">
      <c r="A278">
        <v>45111</v>
      </c>
    </row>
    <row r="279" spans="1:6">
      <c r="A279">
        <v>54211</v>
      </c>
      <c r="B279" s="178">
        <v>350000</v>
      </c>
      <c r="C279" s="178">
        <v>350000</v>
      </c>
      <c r="D279" s="179">
        <v>350000</v>
      </c>
    </row>
    <row r="280" spans="1:6" ht="12" customHeight="1">
      <c r="A280">
        <v>54731</v>
      </c>
      <c r="B280" s="178">
        <v>0</v>
      </c>
      <c r="C280" s="178">
        <v>0</v>
      </c>
      <c r="D280" s="179">
        <v>0</v>
      </c>
    </row>
    <row r="281" spans="1:6" ht="12" customHeight="1">
      <c r="B281" s="178">
        <f>SUM(B149:B280)</f>
        <v>5697040</v>
      </c>
      <c r="C281" s="178">
        <f t="shared" ref="C281:D281" si="1">SUM(C149:C280)</f>
        <v>6118800</v>
      </c>
      <c r="D281" s="178">
        <f t="shared" si="1"/>
        <v>12987807</v>
      </c>
    </row>
    <row r="282" spans="1:6" ht="12" customHeight="1"/>
    <row r="283" spans="1:6" ht="12" customHeight="1"/>
    <row r="284" spans="1:6" ht="12" customHeight="1"/>
    <row r="285" spans="1:6">
      <c r="A285" t="s">
        <v>28</v>
      </c>
      <c r="B285" s="178">
        <v>5697040</v>
      </c>
      <c r="C285" s="178">
        <v>6118800</v>
      </c>
      <c r="D285" s="179">
        <v>12987807</v>
      </c>
      <c r="E285" s="178">
        <v>6313000</v>
      </c>
      <c r="F285" s="178">
        <v>6466000</v>
      </c>
    </row>
    <row r="287" spans="1:6">
      <c r="D287" s="179">
        <f>SUM(D281-D285)</f>
        <v>0</v>
      </c>
    </row>
    <row r="296" spans="2:5">
      <c r="B296" s="178">
        <v>535760</v>
      </c>
      <c r="D296" s="179">
        <v>535760</v>
      </c>
      <c r="E296" s="178">
        <v>830700</v>
      </c>
    </row>
  </sheetData>
  <sortState ref="A1:AC376">
    <sortCondition ref="A17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RASHODI - FUNKCIJSKA 2021</vt:lpstr>
      <vt:lpstr>PRIHODI 2021</vt:lpstr>
      <vt:lpstr>RAČUN PRIHODA I RASHODA (2)</vt:lpstr>
      <vt:lpstr>PRIHODI I RASH PREMA IZVORIMA F</vt:lpstr>
      <vt:lpstr>List1</vt:lpstr>
      <vt:lpstr>List2</vt:lpstr>
      <vt:lpstr>List3</vt:lpstr>
    </vt:vector>
  </TitlesOfParts>
  <Company>Vukovarsko-srijemska zupanija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Adzaga</dc:creator>
  <cp:lastModifiedBy>Mirna</cp:lastModifiedBy>
  <cp:lastPrinted>2020-12-22T11:10:59Z</cp:lastPrinted>
  <dcterms:created xsi:type="dcterms:W3CDTF">2005-11-16T05:49:29Z</dcterms:created>
  <dcterms:modified xsi:type="dcterms:W3CDTF">2020-12-22T11:12:11Z</dcterms:modified>
</cp:coreProperties>
</file>